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eLibro"/>
  <bookViews>
    <workbookView xWindow="65431" yWindow="30" windowWidth="10425" windowHeight="7965" activeTab="0"/>
  </bookViews>
  <sheets>
    <sheet name="Index" sheetId="1" r:id="rId1"/>
    <sheet name="I. Institutions" sheetId="2" r:id="rId2"/>
    <sheet name="II. Enrollments" sheetId="3" r:id="rId3"/>
    <sheet name="III. Faculty" sheetId="4" r:id="rId4"/>
    <sheet name="IV. Funding" sheetId="5" r:id="rId5"/>
    <sheet name="Internet Sources" sheetId="6" r:id="rId6"/>
    <sheet name="List of private institutions" sheetId="7" r:id="rId7"/>
  </sheets>
  <definedNames>
    <definedName name="_1.Número_de_instituciones">'I. Institutions'!$B$4</definedName>
    <definedName name="_2.1._Matrícula_por_tipo">'II. Enrollments'!$B$3</definedName>
    <definedName name="_2.2._Matrícula_por_sexo">'II. Enrollments'!$B$49</definedName>
    <definedName name="_2.3._Matrícula_según_localización_geográfica">'II. Enrollments'!$B$90</definedName>
    <definedName name="_2.4._Matrícula_según_estatus_de_los_alumnos">'II. Enrollments'!$B$136</definedName>
    <definedName name="_2.5._Matrícula_según_regimen">'II. Enrollments'!$B$182</definedName>
    <definedName name="_2.6._Matrícula_según_área_del_conocimiento">'II. Enrollments'!$B$230</definedName>
    <definedName name="_3.1._Numero_de_docentes_por_tipo">'III. Faculty'!$B$3</definedName>
    <definedName name="_3.2._Número_de_docentes_según_estatus">'III. Faculty'!$B$58</definedName>
    <definedName name="_3.3._Número_de_docentes_según_grado_academico">'III. Faculty'!$B$100</definedName>
    <definedName name="_4.1._Ingresos_presupuestarios_por_fuente">'IV. Funding'!$B$2</definedName>
    <definedName name="a_1">'Index'!$C$172</definedName>
    <definedName name="a_10">'Index'!$C$181</definedName>
    <definedName name="a_2">'Index'!$C$173</definedName>
    <definedName name="a_3">'Index'!$C$174</definedName>
    <definedName name="a_4">'Index'!$C$175</definedName>
    <definedName name="a_5">'Index'!$C$176</definedName>
    <definedName name="a_6">'Index'!$C$177</definedName>
    <definedName name="a_7">'Index'!$C$178</definedName>
    <definedName name="a_8">'Index'!$C$179</definedName>
    <definedName name="a_9">'Index'!$C$180</definedName>
    <definedName name="ca_1">'Index'!$C$125</definedName>
    <definedName name="ca_2">'Index'!$C$126</definedName>
    <definedName name="ca_3">'Index'!$C$127</definedName>
    <definedName name="ed_1">'Index'!$C$184</definedName>
    <definedName name="ed_2">'Index'!$C$185</definedName>
    <definedName name="es_1">'Index'!$C$149</definedName>
    <definedName name="es_2">'Index'!$C$150</definedName>
    <definedName name="f_1">'Index'!$C$163</definedName>
    <definedName name="f_2">'Index'!$C$164</definedName>
    <definedName name="f_3">'Index'!$C$165</definedName>
    <definedName name="f_4">'Index'!$C$166</definedName>
    <definedName name="f_5">'Index'!$C$167</definedName>
    <definedName name="f_6">'Index'!$C$168</definedName>
    <definedName name="g_1">'Index'!$C$157</definedName>
    <definedName name="g_2">'Index'!$C$158</definedName>
    <definedName name="g_3">'Index'!$C$159</definedName>
    <definedName name="g_4">'Index'!$C$160</definedName>
    <definedName name="ge_1">'Index'!$C$140</definedName>
    <definedName name="ge_2">'Index'!$C$141</definedName>
    <definedName name="II.7._Matrícula_según_nivel">'II. Enrollments'!$B$296</definedName>
    <definedName name="Indice">'Index'!$A$3</definedName>
    <definedName name="List_of_private_institutions__as_of_2000">'List of private institutions'!$B$2</definedName>
    <definedName name="p_1">'Index'!$C$135</definedName>
    <definedName name="p_2">'Index'!$C$136</definedName>
    <definedName name="_xlnm.Print_Area" localSheetId="1">'I. Institutions'!$A$1:$Q$63</definedName>
    <definedName name="_xlnm.Print_Area" localSheetId="2">'II. Enrollments'!$A$1:$Q$342</definedName>
    <definedName name="_xlnm.Print_Area" localSheetId="3">'III. Faculty'!$A$1:$Q$156</definedName>
    <definedName name="r_1">'Index'!$C$153</definedName>
    <definedName name="r_2">'Index'!$C$154</definedName>
    <definedName name="s_1">'Index'!$C$145</definedName>
    <definedName name="s_2">'Index'!$C$146</definedName>
    <definedName name="t_1">'Index'!$C$131</definedName>
    <definedName name="t_2">'Index'!$C$132</definedName>
  </definedNames>
  <calcPr fullCalcOnLoad="1"/>
</workbook>
</file>

<file path=xl/sharedStrings.xml><?xml version="1.0" encoding="utf-8"?>
<sst xmlns="http://schemas.openxmlformats.org/spreadsheetml/2006/main" count="397" uniqueCount="320">
  <si>
    <t>1. Agriculture</t>
  </si>
  <si>
    <t>2. Art &amp; Architecture</t>
  </si>
  <si>
    <t>3. Natural Sciences</t>
  </si>
  <si>
    <t>4. Social Sciences</t>
  </si>
  <si>
    <t>5. Law</t>
  </si>
  <si>
    <t>6. Humanities</t>
  </si>
  <si>
    <t>7. Education</t>
  </si>
  <si>
    <t>8. Technology</t>
  </si>
  <si>
    <t>9. Health</t>
  </si>
  <si>
    <t>10. Administration</t>
  </si>
  <si>
    <t>ca_1</t>
  </si>
  <si>
    <t>ca_2</t>
  </si>
  <si>
    <t>ca_3</t>
  </si>
  <si>
    <t>Variable</t>
  </si>
  <si>
    <t>t_1</t>
  </si>
  <si>
    <t>t_2</t>
  </si>
  <si>
    <t>Nº</t>
  </si>
  <si>
    <t>s_1</t>
  </si>
  <si>
    <t>s_2</t>
  </si>
  <si>
    <t>g_1</t>
  </si>
  <si>
    <t>g_2</t>
  </si>
  <si>
    <t>es_1</t>
  </si>
  <si>
    <t>es_2</t>
  </si>
  <si>
    <t>r_1</t>
  </si>
  <si>
    <t>r_2</t>
  </si>
  <si>
    <t>a_1</t>
  </si>
  <si>
    <t>a_2</t>
  </si>
  <si>
    <t>a_3</t>
  </si>
  <si>
    <t>a_4</t>
  </si>
  <si>
    <t>a_5</t>
  </si>
  <si>
    <t>a_6</t>
  </si>
  <si>
    <t>a_7</t>
  </si>
  <si>
    <t>a_8</t>
  </si>
  <si>
    <t>a_9</t>
  </si>
  <si>
    <t>a_10</t>
  </si>
  <si>
    <t>p_1</t>
  </si>
  <si>
    <t>p_2</t>
  </si>
  <si>
    <t>ed_1</t>
  </si>
  <si>
    <t>ed_2</t>
  </si>
  <si>
    <t>g_3</t>
  </si>
  <si>
    <t>g_4</t>
  </si>
  <si>
    <t>f_1</t>
  </si>
  <si>
    <t>f_2</t>
  </si>
  <si>
    <t>f_3</t>
  </si>
  <si>
    <t>f_4</t>
  </si>
  <si>
    <t>f_5</t>
  </si>
  <si>
    <t>f_6</t>
  </si>
  <si>
    <t>I.Institutions</t>
  </si>
  <si>
    <t>I.1. Number of institutions</t>
  </si>
  <si>
    <t>II.Enrollments</t>
  </si>
  <si>
    <t>II.1. Enrollments by type of institution</t>
  </si>
  <si>
    <t>II.2. Enrollments by gender</t>
  </si>
  <si>
    <t>II.3. Enrollments by geographical distribution</t>
  </si>
  <si>
    <t>II.4. Enrollments by time status of students</t>
  </si>
  <si>
    <t>II.5. Enrollments by type of program (onsite/distance)</t>
  </si>
  <si>
    <t>II.7. Enrollments by level of program (undergraduate/graduate)</t>
  </si>
  <si>
    <t>III. Faculty</t>
  </si>
  <si>
    <t>III.1. Faculty by type of institution</t>
  </si>
  <si>
    <t>III.2. Faculty by time status</t>
  </si>
  <si>
    <t>III.3. Faculty by highest degree earned</t>
  </si>
  <si>
    <t>English</t>
  </si>
  <si>
    <t>Category</t>
  </si>
  <si>
    <t>A. Private Institutions</t>
  </si>
  <si>
    <t>B. Public Institutions</t>
  </si>
  <si>
    <t>Type of institution</t>
  </si>
  <si>
    <t>1. Universities</t>
  </si>
  <si>
    <t>2. Non-university postsecondary</t>
  </si>
  <si>
    <t>Level</t>
  </si>
  <si>
    <t>1. Undergraduate</t>
  </si>
  <si>
    <t>2. Graduate</t>
  </si>
  <si>
    <t>Geographical</t>
  </si>
  <si>
    <t>1. Capital city</t>
  </si>
  <si>
    <t>2. Non capital city</t>
  </si>
  <si>
    <t>Gender</t>
  </si>
  <si>
    <t>1. Male</t>
  </si>
  <si>
    <t>2. Female</t>
  </si>
  <si>
    <t>Time status</t>
  </si>
  <si>
    <t>1. Full time</t>
  </si>
  <si>
    <t>2. Part time</t>
  </si>
  <si>
    <t>Type of program</t>
  </si>
  <si>
    <t>1. Onsite</t>
  </si>
  <si>
    <t>2. Distance learning</t>
  </si>
  <si>
    <t>Academic degree</t>
  </si>
  <si>
    <t>1. Ph.D.</t>
  </si>
  <si>
    <t>2. Master</t>
  </si>
  <si>
    <t>Revenue</t>
  </si>
  <si>
    <t>2.1. Tuition and fees</t>
  </si>
  <si>
    <t>2.3. Gifts</t>
  </si>
  <si>
    <t>2.4. Other</t>
  </si>
  <si>
    <t>Fields of study</t>
  </si>
  <si>
    <t>II.6. Enrollments by field of study</t>
  </si>
  <si>
    <t>Faculty status</t>
  </si>
  <si>
    <t>Notes</t>
  </si>
  <si>
    <t>Number of private institutions/Total number of institutions</t>
  </si>
  <si>
    <t>Number of private universities/Total number private institutions</t>
  </si>
  <si>
    <t>Número of private universities/Total number of universities</t>
  </si>
  <si>
    <t>Notes about data presented above:</t>
  </si>
  <si>
    <t>Nºnote</t>
  </si>
  <si>
    <t>Explanation</t>
  </si>
  <si>
    <t>Name of source</t>
  </si>
  <si>
    <t>Description of source and URL address</t>
  </si>
  <si>
    <t>Sponsor of site</t>
  </si>
  <si>
    <t>Period of updating</t>
  </si>
  <si>
    <t>Private enrollments/Total enrollments</t>
  </si>
  <si>
    <t>Enrollments in private universities/Total private enrollments</t>
  </si>
  <si>
    <t>Enrollments in private universities/Total university enrollments</t>
  </si>
  <si>
    <t>Female enrollments/Total enrollments</t>
  </si>
  <si>
    <t>Female enrollments in private institutions/Total enrollments in private institutions</t>
  </si>
  <si>
    <t>Female enrollments in public institutions/Total enrollments in public institutions</t>
  </si>
  <si>
    <t>ge_1</t>
  </si>
  <si>
    <t>ge_2</t>
  </si>
  <si>
    <t>Total enrollments in capital city/Total enrollments</t>
  </si>
  <si>
    <t>Private enrollments in capital city/Total private enrollments</t>
  </si>
  <si>
    <t>Public enrollments in capital city/Total public enrollments</t>
  </si>
  <si>
    <t>Full time enrollments/Total enrollments</t>
  </si>
  <si>
    <t>Private full time enrollments/Total private enrollments</t>
  </si>
  <si>
    <t>Public full time enrollments/Total public enrollments</t>
  </si>
  <si>
    <t>Total onsite enrollments/Total enrollments</t>
  </si>
  <si>
    <t>Private onsite enrollments/Total private enrollments</t>
  </si>
  <si>
    <t>Public onsite enrollments/Total public enrollments</t>
  </si>
  <si>
    <t>Total enrollment in "hard" sciences/Total enrollments</t>
  </si>
  <si>
    <t>Private enrollments in "hard" sciences/Total private enrollments</t>
  </si>
  <si>
    <t>Public enrollments in "hard" sciences/Total public enrollments</t>
  </si>
  <si>
    <t>2.1 Doctoral</t>
  </si>
  <si>
    <t>2.2 Master</t>
  </si>
  <si>
    <t>Total undergraduate enrollments/Total enrollments</t>
  </si>
  <si>
    <t>Private undergraduate enrollments/Total private enrollments</t>
  </si>
  <si>
    <t>Public undergraduate enrollments/Total public enrollments</t>
  </si>
  <si>
    <t>Faculty in private institutions/Total faculty</t>
  </si>
  <si>
    <t>Faculty in private universities/Total faculty in private institutions</t>
  </si>
  <si>
    <t>Faculty in public universities/Total faculty in public institutions</t>
  </si>
  <si>
    <t>Full time faculty/Total faculty</t>
  </si>
  <si>
    <t>Full time faculty in private institutions/Total faculty in private institutions</t>
  </si>
  <si>
    <t>Full time faculty in public institutions/Total faculty in public institutions</t>
  </si>
  <si>
    <t>Faculty with graduate degrees/Total faculty</t>
  </si>
  <si>
    <t>Faculty with graduate degrees in private institutions/Total faculty in private institutions</t>
  </si>
  <si>
    <t>Faculty with graduate degrees in public institutions/Total faculty in public institutions</t>
  </si>
  <si>
    <t>Name of institution</t>
  </si>
  <si>
    <t>IV. Institutional funding</t>
  </si>
  <si>
    <t>Ratios:</t>
  </si>
  <si>
    <t>3. First college degree</t>
  </si>
  <si>
    <t>4. Less than first college degree</t>
  </si>
  <si>
    <t xml:space="preserve">C.Total (private and public) </t>
  </si>
  <si>
    <t>Data with breakdowns other than institutional types appear on Section II, on enrollments.</t>
  </si>
  <si>
    <t>In blue, fields of study consiered as "hard" sciences here.</t>
  </si>
  <si>
    <t>2.3. Other</t>
  </si>
  <si>
    <t>1. Public funding</t>
  </si>
  <si>
    <t>2. Private funding</t>
  </si>
  <si>
    <t>1.1. Appropriations</t>
  </si>
  <si>
    <t>1.2. Contracts and services</t>
  </si>
  <si>
    <t>1.3. Research grants</t>
  </si>
  <si>
    <t>WEB</t>
  </si>
  <si>
    <t>2.2. Contracts and services</t>
  </si>
  <si>
    <t>IV.1. Funding by source</t>
  </si>
  <si>
    <t>Total private funding in public institutions/Total funding in public institutions</t>
  </si>
  <si>
    <t>Funding of private institutions/Total funding</t>
  </si>
  <si>
    <t>Total private funding in private institutions/Total funding in private institutions</t>
  </si>
  <si>
    <t>Limited Admission University</t>
  </si>
  <si>
    <t>Open University</t>
  </si>
  <si>
    <t>Autonomous University</t>
  </si>
  <si>
    <t>University</t>
  </si>
  <si>
    <t>College</t>
  </si>
  <si>
    <t>Institute</t>
  </si>
  <si>
    <t>Bangkok University</t>
  </si>
  <si>
    <t>www.bu.ac.th</t>
  </si>
  <si>
    <t>Kasem Bundit University</t>
  </si>
  <si>
    <t>www.kbu.ac.th</t>
  </si>
  <si>
    <t>Mahanakorn University of Technology</t>
  </si>
  <si>
    <t>www.mut.ac.th</t>
  </si>
  <si>
    <t>Dhurakijpundit University</t>
  </si>
  <si>
    <t>www.dpu.ac.th</t>
  </si>
  <si>
    <t>Payap University</t>
  </si>
  <si>
    <t>www.payap.ac.th</t>
  </si>
  <si>
    <t>Rangsit University</t>
  </si>
  <si>
    <t>www.rsu.ac.th</t>
  </si>
  <si>
    <t>Vongchavalitkul University</t>
  </si>
  <si>
    <t>news.vu-korat.ac.th</t>
  </si>
  <si>
    <t>Sripatum University</t>
  </si>
  <si>
    <t>www.spu.ac.th</t>
  </si>
  <si>
    <t>Siam University</t>
  </si>
  <si>
    <t>www.siamu.ac.th, www.siam.th.edu</t>
  </si>
  <si>
    <t>The University of the Thai Chamber of Commerce</t>
  </si>
  <si>
    <t>www.utcc.ac.th</t>
  </si>
  <si>
    <t>Huachiew Chalermprakiet University</t>
  </si>
  <si>
    <t>www.hcu.ac.th</t>
  </si>
  <si>
    <t>Assumption University</t>
  </si>
  <si>
    <t>South-East Asia University</t>
  </si>
  <si>
    <t>www.sau.ac.th</t>
  </si>
  <si>
    <t>www.krirk.ac.th</t>
  </si>
  <si>
    <t>Krirk University</t>
  </si>
  <si>
    <t>Saint John's University</t>
  </si>
  <si>
    <t>www.stjohn.ac.th</t>
  </si>
  <si>
    <t>www.nivadhana.ac.th</t>
  </si>
  <si>
    <t>www.asianust.ac.th</t>
  </si>
  <si>
    <t>www.eau.ac.th</t>
  </si>
  <si>
    <t>Year Established</t>
  </si>
  <si>
    <t>Eastern Asia University</t>
  </si>
  <si>
    <t>Webster University (Thailand)</t>
  </si>
  <si>
    <t>www.webster.edu/thailand/</t>
  </si>
  <si>
    <t>Chaopraya University</t>
  </si>
  <si>
    <t>www.cpu.ac.th</t>
  </si>
  <si>
    <t>North-Eastern University</t>
  </si>
  <si>
    <t>www.neu.ac.th</t>
  </si>
  <si>
    <t>Shinawatra University</t>
  </si>
  <si>
    <t>www.shinawatra.ac.th</t>
  </si>
  <si>
    <t>Christian University</t>
  </si>
  <si>
    <t>www.christian.ac.th</t>
  </si>
  <si>
    <t>Schiller-Stamford International University</t>
  </si>
  <si>
    <t>www.stamford.edu</t>
  </si>
  <si>
    <t>Pakklang University</t>
  </si>
  <si>
    <t>www.pku.ac.th</t>
  </si>
  <si>
    <t>Saint Louis College</t>
  </si>
  <si>
    <t>www.saintlouis.or.th/SLC/</t>
  </si>
  <si>
    <t>www.ptc.ac.th</t>
  </si>
  <si>
    <t>Mission College</t>
  </si>
  <si>
    <t>www.missioncollege.edu</t>
  </si>
  <si>
    <t>www.yonok.ac.th</t>
  </si>
  <si>
    <t>Srisophon College</t>
  </si>
  <si>
    <t>www.ssc.ac.th</t>
  </si>
  <si>
    <t>Saengtham College</t>
  </si>
  <si>
    <t>www.saengtham.ac.th</t>
  </si>
  <si>
    <t>Tongsuk College</t>
  </si>
  <si>
    <t>www.tsc.ac.th</t>
  </si>
  <si>
    <t>Dusithani College</t>
  </si>
  <si>
    <t>www.tct.ac.th</t>
  </si>
  <si>
    <t>www.rajapark.ac.th</t>
  </si>
  <si>
    <t>Rajapark College</t>
  </si>
  <si>
    <t>www.rbac.ac.th</t>
  </si>
  <si>
    <t>Lumnamping College</t>
  </si>
  <si>
    <t>www.lpc.th.edu</t>
  </si>
  <si>
    <t>Santapol College</t>
  </si>
  <si>
    <t>www.santapol.ac.th</t>
  </si>
  <si>
    <t>Ratchathani Udon College of Technology</t>
  </si>
  <si>
    <t>www.rcu.ac.th</t>
  </si>
  <si>
    <t>South-East Bangkok College</t>
  </si>
  <si>
    <t>www.sbc.th.edu</t>
  </si>
  <si>
    <t>College of Bhandit Asia</t>
  </si>
  <si>
    <t>www.cas.ac.th</t>
  </si>
  <si>
    <t>North-Eastern Polytechnic College</t>
  </si>
  <si>
    <t>www.polytechnic.ac.th</t>
  </si>
  <si>
    <t>Tapee College</t>
  </si>
  <si>
    <t>www.tapee.ac.th</t>
  </si>
  <si>
    <t>North-Chiangmai College</t>
  </si>
  <si>
    <t>www.northcm.ac.th</t>
  </si>
  <si>
    <t>Southern College of Technology</t>
  </si>
  <si>
    <t>www.sct.ac.th</t>
  </si>
  <si>
    <t>Far Eastern College</t>
  </si>
  <si>
    <t>www.fareastern.ac.th</t>
  </si>
  <si>
    <t>Saint Theresa Inti College</t>
  </si>
  <si>
    <t>www.stic.ac.th</t>
  </si>
  <si>
    <t>Hatyai University</t>
  </si>
  <si>
    <t>www.hc.ac.th</t>
  </si>
  <si>
    <t>North Bangkok College</t>
  </si>
  <si>
    <t>www.northbkk.ac.th</t>
  </si>
  <si>
    <t>www.au.edu</t>
  </si>
  <si>
    <t>Bangkok Thonburi College</t>
  </si>
  <si>
    <t>www.bkkthon.ac.th</t>
  </si>
  <si>
    <t>Bundit Boriharnthurakit College</t>
  </si>
  <si>
    <t>Phitsanulok College</t>
  </si>
  <si>
    <t>Master signifies as Master's degree and Graduate diploma</t>
  </si>
  <si>
    <t>Private college signifies an institution offering particular fields of study, holding degree-granting status for only levels under master's degree and providing academic service.</t>
  </si>
  <si>
    <t>Private institute signifies an institution offering specialized fields of study, holding degree-granting status for all levels and mainly providing instruction and research.</t>
  </si>
  <si>
    <t>Community College</t>
  </si>
  <si>
    <t>Number of faculty in public institutions is from the previous fiscal year.</t>
  </si>
  <si>
    <t>Information Center, Bereau of General Administration</t>
  </si>
  <si>
    <t xml:space="preserve">The Information Center, Bereau of General Administration provides publications and data collected by the Office of the Higher Education Commission, the Ministry of Education. It contains data on both public and private institutions and programs. It also provides indicators of enrollments and degee awarded as well as number of full-time faculty and budget. Data and publications can be downloaded.      </t>
  </si>
  <si>
    <t>http://www.mua.go.th/ebook2/bookdetail.php</t>
  </si>
  <si>
    <t>Office of the Higher Education Commission, Ministry of Education</t>
  </si>
  <si>
    <t>Information Technology Center, Bereau of Research and Education Development</t>
  </si>
  <si>
    <t>Office of the Education Council, Ministry of Education</t>
  </si>
  <si>
    <t>http://db.onec.go.th/publication/</t>
  </si>
  <si>
    <t xml:space="preserve">The Information Technology Center provides data and publications of all education levels including education related issues such as laws and acts, data on higher education, teacher profession, learning and development, vocational education, and policy. Data and publications are downloadable from the website.   </t>
  </si>
  <si>
    <t>Ratchathani University</t>
  </si>
  <si>
    <t>www.rtu.ac.th</t>
  </si>
  <si>
    <t>Chiangrai College</t>
  </si>
  <si>
    <t>www.dte.ac.th</t>
  </si>
  <si>
    <t>www.bbc.ac.th</t>
  </si>
  <si>
    <t>Yala Islamic University</t>
  </si>
  <si>
    <t>www.yiu.ac.th</t>
  </si>
  <si>
    <t>Asian University</t>
  </si>
  <si>
    <t>Bangkok Survarnabhumi College</t>
  </si>
  <si>
    <t>www.bsc.ac.th</t>
  </si>
  <si>
    <t>Ratchaphruek College</t>
  </si>
  <si>
    <t>www.rc.ac.th</t>
  </si>
  <si>
    <t>www.siamtech-college.ac.th/index-th.htm</t>
  </si>
  <si>
    <t>Thai-Nichi Institute of Technology</t>
  </si>
  <si>
    <t>Nakhonratchasima College</t>
  </si>
  <si>
    <t>Chalermkarnchana College</t>
  </si>
  <si>
    <t>Lampang Inter-Tech College</t>
  </si>
  <si>
    <t>International Buddhist College</t>
  </si>
  <si>
    <t>Siam Technology College</t>
  </si>
  <si>
    <t>Chulaporn Graduate Institute</t>
  </si>
  <si>
    <t>Ayodhaya Institute of Technology</t>
  </si>
  <si>
    <t>Arsomsilp Institute of the Arts and Development</t>
  </si>
  <si>
    <t>Chalermkarnchana College (Rayong)</t>
  </si>
  <si>
    <t>www.arsomsilp.in.th</t>
  </si>
  <si>
    <t>www.tni.ac.th</t>
  </si>
  <si>
    <t>www.nmc.ac.th</t>
  </si>
  <si>
    <t>www.ckc.ac.th</t>
  </si>
  <si>
    <t>www.plc.ac.th</t>
  </si>
  <si>
    <t>www.ibc.ac.th</t>
  </si>
  <si>
    <t>www.crc.ac.th</t>
  </si>
  <si>
    <t>www.lit.ac.th</t>
  </si>
  <si>
    <t>www.ayothaya.ac.th</t>
  </si>
  <si>
    <t>Thonburi University</t>
  </si>
  <si>
    <t>According to the 2003 Private Higher Education Act, private university in Thailand signifies an institution offering various fields of study, holding degree-granting status for all education levels, and aiming at instructional provision and research.</t>
  </si>
  <si>
    <t xml:space="preserve">Open University signifies a public institution including Ramkhamhaeng University and Sukhothai Thammathirat Open University that accept applicants qualified according to the university's requirements.  The admission is unlimited.  While Ramphamhaeng University aims at open access for both traditional students and adults, Sukhothai Thammathirat Open University emphasizes distance-learning particularly for adults and full-time employees.  </t>
  </si>
  <si>
    <t xml:space="preserve">According to the Commission on Higher Education, limited admission university signifies a public institution limitting spaces of admission and accepting only students who pass the national entrance examination.  Typically, a majority of traditional students (18-24 years old cohort) is in these universities. </t>
  </si>
  <si>
    <t xml:space="preserve">Autonomous University signifies a public institution with autonomous administration and management, differring from other public intstitutions under the bureaucratic system.  Governed under its own Act, each autonomous university is given more flexibility than traditional limited admission universities, especially in terms of financial management and institutional administration.  </t>
  </si>
  <si>
    <t>The Commission on Higher Education releases its data on enrollment by gender of only the private higher education institutions under its supervision.</t>
  </si>
  <si>
    <t>The Commission on Higher Education releases its data on enrollment by field of study of only public universities.</t>
  </si>
  <si>
    <t xml:space="preserve">Enrollments in graduate diploma level.  Typically this type of degree is an advanced study in between master's degree and doctoral degree.   </t>
  </si>
  <si>
    <t>Western University</t>
  </si>
  <si>
    <t>Pathumthani University</t>
  </si>
  <si>
    <t>Yonok University</t>
  </si>
  <si>
    <t>Rattana Bundit University</t>
  </si>
  <si>
    <t>* Information as of July 2007</t>
  </si>
  <si>
    <t>List of private institutions, as of 2007*</t>
  </si>
  <si>
    <t>List of private institutions, as of 2007</t>
  </si>
  <si>
    <t>Private Higher Education in Thailand (Data Tables)</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</si>
</sst>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quot;Sí&quot;;&quot;Sí&quot;;&quot;No&quot;"/>
    <numFmt numFmtId="174" formatCode="&quot;Verdadero&quot;;&quot;Verdadero&quot;;&quot;Falso&quot;"/>
    <numFmt numFmtId="175" formatCode="&quot;Activado&quot;;&quot;Activado&quot;;&quot;Desactivado&quot;"/>
    <numFmt numFmtId="176" formatCode="&quot;Yes&quot;;&quot;Yes&quot;;&quot;No&quot;"/>
    <numFmt numFmtId="177" formatCode="&quot;True&quot;;&quot;True&quot;;&quot;False&quot;"/>
    <numFmt numFmtId="178" formatCode="&quot;On&quot;;&quot;On&quot;;&quot;Off&quot;"/>
    <numFmt numFmtId="179" formatCode="[$€-2]\ #,##0.00_);[Red]\([$€-2]\ #,##0.00\)"/>
  </numFmts>
  <fonts count="30">
    <font>
      <sz val="10"/>
      <name val="Arial"/>
      <family val="0"/>
    </font>
    <font>
      <sz val="8"/>
      <name val="Verdana"/>
      <family val="2"/>
    </font>
    <font>
      <b/>
      <sz val="8"/>
      <name val="Verdana"/>
      <family val="2"/>
    </font>
    <font>
      <sz val="10"/>
      <name val="Verdana"/>
      <family val="2"/>
    </font>
    <font>
      <b/>
      <sz val="10"/>
      <name val="Verdana"/>
      <family val="2"/>
    </font>
    <font>
      <u val="single"/>
      <sz val="10"/>
      <color indexed="12"/>
      <name val="Arial"/>
      <family val="0"/>
    </font>
    <font>
      <u val="single"/>
      <sz val="10"/>
      <color indexed="36"/>
      <name val="Arial"/>
      <family val="0"/>
    </font>
    <font>
      <u val="single"/>
      <sz val="8"/>
      <color indexed="12"/>
      <name val="Verdana"/>
      <family val="2"/>
    </font>
    <font>
      <sz val="8"/>
      <color indexed="9"/>
      <name val="Verdana"/>
      <family val="2"/>
    </font>
    <font>
      <sz val="8"/>
      <name val="Arial"/>
      <family val="2"/>
    </font>
    <font>
      <sz val="8"/>
      <color indexed="10"/>
      <name val="Arial"/>
      <family val="2"/>
    </font>
    <font>
      <b/>
      <sz val="10"/>
      <name val="Arial"/>
      <family val="2"/>
    </font>
    <font>
      <sz val="10"/>
      <color indexed="9"/>
      <name val="Arial"/>
      <family val="2"/>
    </font>
    <font>
      <b/>
      <sz val="10"/>
      <color indexed="9"/>
      <name val="Arial"/>
      <family val="2"/>
    </font>
    <font>
      <i/>
      <sz val="8"/>
      <name val="Verdana"/>
      <family val="2"/>
    </font>
    <font>
      <b/>
      <sz val="12"/>
      <color indexed="8"/>
      <name val="Verdana"/>
      <family val="2"/>
    </font>
    <font>
      <b/>
      <sz val="12"/>
      <name val="Verdana"/>
      <family val="2"/>
    </font>
    <font>
      <sz val="8"/>
      <color indexed="12"/>
      <name val="Arial"/>
      <family val="2"/>
    </font>
    <font>
      <b/>
      <sz val="10"/>
      <color indexed="9"/>
      <name val="Verdana"/>
      <family val="2"/>
    </font>
    <font>
      <u val="single"/>
      <sz val="8"/>
      <name val="Verdana"/>
      <family val="2"/>
    </font>
    <font>
      <sz val="8"/>
      <color indexed="12"/>
      <name val="Verdana"/>
      <family val="2"/>
    </font>
    <font>
      <vertAlign val="superscript"/>
      <sz val="8"/>
      <name val="Verdana"/>
      <family val="2"/>
    </font>
    <font>
      <sz val="7"/>
      <name val="Verdana"/>
      <family val="2"/>
    </font>
    <font>
      <sz val="7"/>
      <name val="Arial"/>
      <family val="0"/>
    </font>
    <font>
      <b/>
      <sz val="8"/>
      <name val="Arial"/>
      <family val="2"/>
    </font>
    <font>
      <b/>
      <sz val="8"/>
      <color indexed="9"/>
      <name val="Verdana"/>
      <family val="2"/>
    </font>
    <font>
      <sz val="10"/>
      <color indexed="12"/>
      <name val="Arial"/>
      <family val="2"/>
    </font>
    <font>
      <vertAlign val="superscript"/>
      <sz val="8"/>
      <color indexed="9"/>
      <name val="Verdana"/>
      <family val="2"/>
    </font>
    <font>
      <sz val="8"/>
      <color indexed="9"/>
      <name val="Arial"/>
      <family val="2"/>
    </font>
    <font>
      <vertAlign val="superscript"/>
      <sz val="10"/>
      <name val="Verdana"/>
      <family val="2"/>
    </font>
  </fonts>
  <fills count="6">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54"/>
        <bgColor indexed="64"/>
      </patternFill>
    </fill>
    <fill>
      <patternFill patternType="solid">
        <fgColor indexed="52"/>
        <bgColor indexed="64"/>
      </patternFill>
    </fill>
  </fills>
  <borders count="180">
    <border>
      <left/>
      <right/>
      <top/>
      <bottom/>
      <diagonal/>
    </border>
    <border>
      <left>
        <color indexed="63"/>
      </left>
      <right>
        <color indexed="63"/>
      </right>
      <top>
        <color indexed="63"/>
      </top>
      <bottom style="thin"/>
    </border>
    <border>
      <left>
        <color indexed="63"/>
      </left>
      <right>
        <color indexed="63"/>
      </right>
      <top style="thin"/>
      <bottom style="thin"/>
    </border>
    <border>
      <left style="hair"/>
      <right style="hair"/>
      <top style="hair"/>
      <bottom>
        <color indexed="63"/>
      </bottom>
    </border>
    <border>
      <left>
        <color indexed="63"/>
      </left>
      <right style="hair"/>
      <top style="thin"/>
      <bottom style="hair"/>
    </border>
    <border>
      <left>
        <color indexed="63"/>
      </left>
      <right style="hair"/>
      <top style="hair"/>
      <bottom style="hair"/>
    </border>
    <border>
      <left>
        <color indexed="63"/>
      </left>
      <right style="hair"/>
      <top style="hair"/>
      <bottom>
        <color indexed="63"/>
      </bottom>
    </border>
    <border>
      <left>
        <color indexed="63"/>
      </left>
      <right>
        <color indexed="63"/>
      </right>
      <top style="hair"/>
      <bottom style="hair"/>
    </border>
    <border>
      <left style="thin">
        <color indexed="54"/>
      </left>
      <right>
        <color indexed="63"/>
      </right>
      <top style="thin">
        <color indexed="54"/>
      </top>
      <bottom style="medium"/>
    </border>
    <border>
      <left>
        <color indexed="63"/>
      </left>
      <right>
        <color indexed="63"/>
      </right>
      <top style="thin">
        <color indexed="54"/>
      </top>
      <bottom style="medium"/>
    </border>
    <border>
      <left>
        <color indexed="63"/>
      </left>
      <right style="thin">
        <color indexed="54"/>
      </right>
      <top style="thin">
        <color indexed="54"/>
      </top>
      <bottom style="medium"/>
    </border>
    <border>
      <left>
        <color indexed="63"/>
      </left>
      <right style="thin">
        <color indexed="54"/>
      </right>
      <top>
        <color indexed="63"/>
      </top>
      <bottom style="thin"/>
    </border>
    <border>
      <left>
        <color indexed="63"/>
      </left>
      <right style="thin">
        <color indexed="54"/>
      </right>
      <top style="thin"/>
      <bottom style="thin"/>
    </border>
    <border>
      <left>
        <color indexed="63"/>
      </left>
      <right style="hair"/>
      <top style="hair"/>
      <bottom style="thin"/>
    </border>
    <border>
      <left style="thin">
        <color indexed="54"/>
      </left>
      <right>
        <color indexed="63"/>
      </right>
      <top style="thin">
        <color indexed="54"/>
      </top>
      <bottom style="thin">
        <color indexed="54"/>
      </bottom>
    </border>
    <border>
      <left>
        <color indexed="63"/>
      </left>
      <right>
        <color indexed="63"/>
      </right>
      <top style="thin">
        <color indexed="54"/>
      </top>
      <bottom style="thin">
        <color indexed="54"/>
      </bottom>
    </border>
    <border>
      <left style="thin">
        <color indexed="54"/>
      </left>
      <right>
        <color indexed="63"/>
      </right>
      <top>
        <color indexed="63"/>
      </top>
      <bottom style="thin"/>
    </border>
    <border>
      <left style="thin">
        <color indexed="54"/>
      </left>
      <right>
        <color indexed="63"/>
      </right>
      <top style="thin"/>
      <bottom style="thin"/>
    </border>
    <border>
      <left style="thin">
        <color indexed="54"/>
      </left>
      <right>
        <color indexed="63"/>
      </right>
      <top style="hair">
        <color indexed="54"/>
      </top>
      <bottom style="hair">
        <color indexed="54"/>
      </bottom>
    </border>
    <border>
      <left>
        <color indexed="63"/>
      </left>
      <right>
        <color indexed="63"/>
      </right>
      <top style="hair">
        <color indexed="54"/>
      </top>
      <bottom style="hair">
        <color indexed="54"/>
      </bottom>
    </border>
    <border>
      <left>
        <color indexed="63"/>
      </left>
      <right style="thin">
        <color indexed="54"/>
      </right>
      <top style="hair">
        <color indexed="54"/>
      </top>
      <bottom style="hair">
        <color indexed="54"/>
      </bottom>
    </border>
    <border>
      <left style="thin">
        <color indexed="54"/>
      </left>
      <right>
        <color indexed="63"/>
      </right>
      <top style="hair">
        <color indexed="54"/>
      </top>
      <bottom style="thin">
        <color indexed="54"/>
      </bottom>
    </border>
    <border>
      <left>
        <color indexed="63"/>
      </left>
      <right>
        <color indexed="63"/>
      </right>
      <top style="hair">
        <color indexed="54"/>
      </top>
      <bottom style="thin">
        <color indexed="54"/>
      </bottom>
    </border>
    <border>
      <left>
        <color indexed="63"/>
      </left>
      <right style="thin">
        <color indexed="54"/>
      </right>
      <top style="hair">
        <color indexed="54"/>
      </top>
      <bottom style="thin">
        <color indexed="54"/>
      </bottom>
    </border>
    <border>
      <left style="thin">
        <color indexed="54"/>
      </left>
      <right>
        <color indexed="63"/>
      </right>
      <top>
        <color indexed="63"/>
      </top>
      <bottom style="hair">
        <color indexed="54"/>
      </bottom>
    </border>
    <border>
      <left>
        <color indexed="63"/>
      </left>
      <right>
        <color indexed="63"/>
      </right>
      <top>
        <color indexed="63"/>
      </top>
      <bottom style="hair">
        <color indexed="54"/>
      </bottom>
    </border>
    <border>
      <left>
        <color indexed="63"/>
      </left>
      <right style="thin">
        <color indexed="54"/>
      </right>
      <top>
        <color indexed="63"/>
      </top>
      <bottom style="hair">
        <color indexed="54"/>
      </bottom>
    </border>
    <border>
      <left>
        <color indexed="63"/>
      </left>
      <right style="thin"/>
      <top style="thin"/>
      <bottom style="thin"/>
    </border>
    <border>
      <left>
        <color indexed="63"/>
      </left>
      <right style="thin">
        <color indexed="54"/>
      </right>
      <top style="thin">
        <color indexed="54"/>
      </top>
      <bottom style="thin"/>
    </border>
    <border>
      <left>
        <color indexed="63"/>
      </left>
      <right>
        <color indexed="63"/>
      </right>
      <top style="thin">
        <color indexed="54"/>
      </top>
      <bottom style="thin"/>
    </border>
    <border>
      <left>
        <color indexed="63"/>
      </left>
      <right style="thin">
        <color indexed="54"/>
      </right>
      <top style="thin">
        <color indexed="54"/>
      </top>
      <bottom style="thin">
        <color indexed="54"/>
      </bottom>
    </border>
    <border>
      <left style="thin"/>
      <right>
        <color indexed="63"/>
      </right>
      <top style="thin"/>
      <bottom style="thin"/>
    </border>
    <border>
      <left style="thin">
        <color indexed="54"/>
      </left>
      <right>
        <color indexed="63"/>
      </right>
      <top>
        <color indexed="63"/>
      </top>
      <bottom>
        <color indexed="63"/>
      </bottom>
    </border>
    <border>
      <left>
        <color indexed="63"/>
      </left>
      <right style="thin">
        <color indexed="54"/>
      </right>
      <top>
        <color indexed="63"/>
      </top>
      <bottom>
        <color indexed="63"/>
      </bottom>
    </border>
    <border>
      <left>
        <color indexed="63"/>
      </left>
      <right style="hair"/>
      <top>
        <color indexed="63"/>
      </top>
      <bottom style="hair"/>
    </border>
    <border>
      <left style="thin">
        <color indexed="54"/>
      </left>
      <right>
        <color indexed="63"/>
      </right>
      <top>
        <color indexed="63"/>
      </top>
      <bottom style="thin">
        <color indexed="54"/>
      </bottom>
    </border>
    <border>
      <left>
        <color indexed="63"/>
      </left>
      <right style="thin">
        <color indexed="54"/>
      </right>
      <top>
        <color indexed="63"/>
      </top>
      <bottom style="thin">
        <color indexed="54"/>
      </bottom>
    </border>
    <border>
      <left>
        <color indexed="63"/>
      </left>
      <right style="hair"/>
      <top style="hair"/>
      <bottom style="thin">
        <color indexed="54"/>
      </bottom>
    </border>
    <border>
      <left style="thin">
        <color indexed="54"/>
      </left>
      <right style="thin">
        <color indexed="54"/>
      </right>
      <top style="hair">
        <color indexed="54"/>
      </top>
      <bottom style="hair">
        <color indexed="54"/>
      </bottom>
    </border>
    <border>
      <left style="thin">
        <color indexed="54"/>
      </left>
      <right style="thin">
        <color indexed="54"/>
      </right>
      <top style="hair">
        <color indexed="54"/>
      </top>
      <bottom style="thin">
        <color indexed="54"/>
      </bottom>
    </border>
    <border>
      <left style="thin">
        <color indexed="54"/>
      </left>
      <right style="thin">
        <color indexed="54"/>
      </right>
      <top>
        <color indexed="63"/>
      </top>
      <bottom style="hair">
        <color indexed="54"/>
      </bottom>
    </border>
    <border>
      <left>
        <color indexed="63"/>
      </left>
      <right>
        <color indexed="63"/>
      </right>
      <top style="thin">
        <color indexed="54"/>
      </top>
      <bottom>
        <color indexed="63"/>
      </bottom>
    </border>
    <border>
      <left>
        <color indexed="63"/>
      </left>
      <right style="thin">
        <color indexed="54"/>
      </right>
      <top style="thin">
        <color indexed="54"/>
      </top>
      <bottom>
        <color indexed="63"/>
      </bottom>
    </border>
    <border>
      <left style="thin">
        <color indexed="54"/>
      </left>
      <right>
        <color indexed="63"/>
      </right>
      <top style="thin">
        <color indexed="54"/>
      </top>
      <bottom>
        <color indexed="63"/>
      </bottom>
    </border>
    <border>
      <left>
        <color indexed="63"/>
      </left>
      <right>
        <color indexed="63"/>
      </right>
      <top>
        <color indexed="63"/>
      </top>
      <bottom style="thin">
        <color indexed="54"/>
      </bottom>
    </border>
    <border>
      <left>
        <color indexed="63"/>
      </left>
      <right>
        <color indexed="63"/>
      </right>
      <top>
        <color indexed="63"/>
      </top>
      <bottom style="medium"/>
    </border>
    <border>
      <left>
        <color indexed="63"/>
      </left>
      <right style="thin">
        <color indexed="54"/>
      </right>
      <top style="hair"/>
      <bottom style="hair"/>
    </border>
    <border>
      <left>
        <color indexed="63"/>
      </left>
      <right style="thin">
        <color indexed="54"/>
      </right>
      <top style="hair"/>
      <bottom style="thin">
        <color indexed="54"/>
      </bottom>
    </border>
    <border>
      <left>
        <color indexed="63"/>
      </left>
      <right style="thin">
        <color indexed="54"/>
      </right>
      <top style="thin"/>
      <bottom style="hair"/>
    </border>
    <border>
      <left>
        <color indexed="63"/>
      </left>
      <right style="thin">
        <color indexed="54"/>
      </right>
      <top style="hair"/>
      <bottom style="thin"/>
    </border>
    <border>
      <left>
        <color indexed="63"/>
      </left>
      <right style="thin">
        <color indexed="54"/>
      </right>
      <top>
        <color indexed="63"/>
      </top>
      <bottom style="hair"/>
    </border>
    <border>
      <left style="thin">
        <color indexed="54"/>
      </left>
      <right>
        <color indexed="63"/>
      </right>
      <top>
        <color indexed="63"/>
      </top>
      <bottom style="medium"/>
    </border>
    <border>
      <left>
        <color indexed="63"/>
      </left>
      <right style="hair"/>
      <top>
        <color indexed="63"/>
      </top>
      <bottom style="medium"/>
    </border>
    <border>
      <left style="hair"/>
      <right style="hair"/>
      <top>
        <color indexed="63"/>
      </top>
      <bottom style="medium"/>
    </border>
    <border>
      <left style="thin">
        <color indexed="54"/>
      </left>
      <right style="hair">
        <color indexed="54"/>
      </right>
      <top style="thin"/>
      <bottom style="hair">
        <color indexed="54"/>
      </bottom>
    </border>
    <border>
      <left style="hair">
        <color indexed="54"/>
      </left>
      <right style="hair">
        <color indexed="54"/>
      </right>
      <top style="thin"/>
      <bottom style="hair">
        <color indexed="54"/>
      </bottom>
    </border>
    <border>
      <left style="hair">
        <color indexed="54"/>
      </left>
      <right style="thin">
        <color indexed="54"/>
      </right>
      <top style="thin"/>
      <bottom style="hair">
        <color indexed="54"/>
      </bottom>
    </border>
    <border>
      <left style="thin">
        <color indexed="54"/>
      </left>
      <right style="hair">
        <color indexed="54"/>
      </right>
      <top style="hair">
        <color indexed="54"/>
      </top>
      <bottom style="hair">
        <color indexed="54"/>
      </bottom>
    </border>
    <border>
      <left style="hair">
        <color indexed="54"/>
      </left>
      <right style="hair">
        <color indexed="54"/>
      </right>
      <top style="hair">
        <color indexed="54"/>
      </top>
      <bottom style="hair">
        <color indexed="54"/>
      </bottom>
    </border>
    <border>
      <left style="hair">
        <color indexed="54"/>
      </left>
      <right style="thin">
        <color indexed="54"/>
      </right>
      <top style="hair">
        <color indexed="54"/>
      </top>
      <bottom style="hair">
        <color indexed="54"/>
      </bottom>
    </border>
    <border>
      <left style="thin">
        <color indexed="54"/>
      </left>
      <right style="hair">
        <color indexed="54"/>
      </right>
      <top style="hair">
        <color indexed="54"/>
      </top>
      <bottom style="thin"/>
    </border>
    <border>
      <left style="hair">
        <color indexed="54"/>
      </left>
      <right style="hair">
        <color indexed="54"/>
      </right>
      <top style="hair">
        <color indexed="54"/>
      </top>
      <bottom style="thin"/>
    </border>
    <border>
      <left style="hair">
        <color indexed="54"/>
      </left>
      <right style="thin">
        <color indexed="54"/>
      </right>
      <top style="hair">
        <color indexed="54"/>
      </top>
      <bottom style="thin"/>
    </border>
    <border>
      <left>
        <color indexed="63"/>
      </left>
      <right style="thin">
        <color indexed="54"/>
      </right>
      <top style="hair"/>
      <bottom>
        <color indexed="63"/>
      </bottom>
    </border>
    <border>
      <left style="hair"/>
      <right style="thin">
        <color indexed="54"/>
      </right>
      <top style="hair"/>
      <bottom>
        <color indexed="63"/>
      </bottom>
    </border>
    <border>
      <left style="hair"/>
      <right style="hair"/>
      <top>
        <color indexed="63"/>
      </top>
      <bottom style="hair"/>
    </border>
    <border>
      <left style="hair"/>
      <right style="hair"/>
      <top style="hair"/>
      <bottom style="hair"/>
    </border>
    <border>
      <left style="hair"/>
      <right style="thin">
        <color indexed="54"/>
      </right>
      <top style="hair"/>
      <bottom style="hair"/>
    </border>
    <border>
      <left style="hair"/>
      <right style="hair"/>
      <top style="hair"/>
      <bottom style="thin"/>
    </border>
    <border>
      <left style="hair"/>
      <right style="thin">
        <color indexed="54"/>
      </right>
      <top style="hair"/>
      <bottom style="thin"/>
    </border>
    <border>
      <left>
        <color indexed="63"/>
      </left>
      <right style="hair">
        <color indexed="54"/>
      </right>
      <top>
        <color indexed="63"/>
      </top>
      <bottom style="hair">
        <color indexed="54"/>
      </bottom>
    </border>
    <border>
      <left>
        <color indexed="63"/>
      </left>
      <right style="hair">
        <color indexed="54"/>
      </right>
      <top style="hair">
        <color indexed="54"/>
      </top>
      <bottom style="thin">
        <color indexed="54"/>
      </bottom>
    </border>
    <border>
      <left>
        <color indexed="63"/>
      </left>
      <right style="hair"/>
      <top style="thin"/>
      <bottom>
        <color indexed="63"/>
      </bottom>
    </border>
    <border>
      <left>
        <color indexed="63"/>
      </left>
      <right style="thin">
        <color indexed="54"/>
      </right>
      <top style="thin"/>
      <bottom>
        <color indexed="63"/>
      </bottom>
    </border>
    <border>
      <left>
        <color indexed="63"/>
      </left>
      <right style="hair"/>
      <top>
        <color indexed="63"/>
      </top>
      <bottom>
        <color indexed="63"/>
      </bottom>
    </border>
    <border>
      <left style="thin">
        <color indexed="54"/>
      </left>
      <right style="hair"/>
      <top style="thin"/>
      <bottom style="thin"/>
    </border>
    <border>
      <left>
        <color indexed="63"/>
      </left>
      <right style="hair"/>
      <top style="thin"/>
      <bottom style="thin"/>
    </border>
    <border>
      <left style="hair"/>
      <right style="hair"/>
      <top style="thin"/>
      <bottom>
        <color indexed="63"/>
      </bottom>
    </border>
    <border>
      <left style="hair"/>
      <right style="hair"/>
      <top>
        <color indexed="63"/>
      </top>
      <bottom>
        <color indexed="63"/>
      </bottom>
    </border>
    <border>
      <left style="hair"/>
      <right style="thin">
        <color indexed="54"/>
      </right>
      <top style="thin"/>
      <bottom>
        <color indexed="63"/>
      </bottom>
    </border>
    <border>
      <left style="hair"/>
      <right style="thin">
        <color indexed="54"/>
      </right>
      <top>
        <color indexed="63"/>
      </top>
      <bottom style="hair"/>
    </border>
    <border>
      <left style="hair"/>
      <right style="hair"/>
      <top style="thin"/>
      <bottom style="thin"/>
    </border>
    <border>
      <left style="hair"/>
      <right style="thin">
        <color indexed="54"/>
      </right>
      <top style="thin"/>
      <bottom style="thin"/>
    </border>
    <border>
      <left style="thin">
        <color indexed="54"/>
      </left>
      <right>
        <color indexed="63"/>
      </right>
      <top style="thin"/>
      <bottom>
        <color indexed="63"/>
      </bottom>
    </border>
    <border>
      <left>
        <color indexed="63"/>
      </left>
      <right>
        <color indexed="63"/>
      </right>
      <top style="thin"/>
      <bottom>
        <color indexed="63"/>
      </bottom>
    </border>
    <border>
      <left>
        <color indexed="63"/>
      </left>
      <right style="hair"/>
      <top style="thin">
        <color indexed="54"/>
      </top>
      <bottom style="hair"/>
    </border>
    <border>
      <left>
        <color indexed="63"/>
      </left>
      <right style="thin">
        <color indexed="54"/>
      </right>
      <top style="thin">
        <color indexed="54"/>
      </top>
      <bottom style="hair"/>
    </border>
    <border>
      <left style="thin">
        <color indexed="54"/>
      </left>
      <right style="thin">
        <color indexed="54"/>
      </right>
      <top style="thin"/>
      <bottom style="thin"/>
    </border>
    <border>
      <left>
        <color indexed="63"/>
      </left>
      <right>
        <color indexed="63"/>
      </right>
      <top>
        <color indexed="63"/>
      </top>
      <bottom style="hair"/>
    </border>
    <border>
      <left>
        <color indexed="63"/>
      </left>
      <right>
        <color indexed="63"/>
      </right>
      <top style="hair"/>
      <bottom style="thin">
        <color indexed="54"/>
      </bottom>
    </border>
    <border>
      <left style="thin">
        <color indexed="54"/>
      </left>
      <right style="thin">
        <color indexed="54"/>
      </right>
      <top style="thin">
        <color indexed="54"/>
      </top>
      <bottom style="thin"/>
    </border>
    <border>
      <left style="thin">
        <color indexed="54"/>
      </left>
      <right style="thin">
        <color indexed="54"/>
      </right>
      <top>
        <color indexed="63"/>
      </top>
      <bottom>
        <color indexed="63"/>
      </bottom>
    </border>
    <border>
      <left style="thin">
        <color indexed="54"/>
      </left>
      <right style="thin">
        <color indexed="54"/>
      </right>
      <top style="thin"/>
      <bottom>
        <color indexed="63"/>
      </bottom>
    </border>
    <border>
      <left style="thin">
        <color indexed="54"/>
      </left>
      <right style="thin">
        <color indexed="54"/>
      </right>
      <top style="thin">
        <color indexed="54"/>
      </top>
      <bottom>
        <color indexed="63"/>
      </bottom>
    </border>
    <border>
      <left style="thin">
        <color indexed="54"/>
      </left>
      <right style="thin">
        <color indexed="54"/>
      </right>
      <top>
        <color indexed="63"/>
      </top>
      <bottom style="thin"/>
    </border>
    <border>
      <left style="thin">
        <color indexed="54"/>
      </left>
      <right style="thin">
        <color indexed="54"/>
      </right>
      <top>
        <color indexed="63"/>
      </top>
      <bottom style="thin">
        <color indexed="54"/>
      </bottom>
    </border>
    <border>
      <left style="thin">
        <color indexed="54"/>
      </left>
      <right style="thin">
        <color indexed="54"/>
      </right>
      <top>
        <color indexed="63"/>
      </top>
      <bottom style="medium"/>
    </border>
    <border>
      <left style="hair"/>
      <right style="hair"/>
      <top>
        <color indexed="63"/>
      </top>
      <bottom style="thin"/>
    </border>
    <border>
      <left style="thin">
        <color indexed="54"/>
      </left>
      <right style="hair"/>
      <top style="thin"/>
      <bottom>
        <color indexed="63"/>
      </bottom>
    </border>
    <border>
      <left style="thin">
        <color indexed="54"/>
      </left>
      <right style="hair"/>
      <top style="thin">
        <color indexed="54"/>
      </top>
      <bottom style="hair"/>
    </border>
    <border>
      <left style="thin">
        <color indexed="54"/>
      </left>
      <right style="hair"/>
      <top>
        <color indexed="63"/>
      </top>
      <bottom style="hair"/>
    </border>
    <border>
      <left style="thin">
        <color indexed="54"/>
      </left>
      <right style="hair"/>
      <top style="hair"/>
      <bottom style="hair"/>
    </border>
    <border>
      <left style="thin">
        <color indexed="54"/>
      </left>
      <right style="hair"/>
      <top style="hair"/>
      <bottom style="thin">
        <color indexed="54"/>
      </bottom>
    </border>
    <border>
      <left>
        <color indexed="63"/>
      </left>
      <right style="hair">
        <color indexed="54"/>
      </right>
      <top style="thin"/>
      <bottom style="hair">
        <color indexed="54"/>
      </bottom>
    </border>
    <border>
      <left>
        <color indexed="63"/>
      </left>
      <right style="hair">
        <color indexed="54"/>
      </right>
      <top style="hair">
        <color indexed="54"/>
      </top>
      <bottom style="hair">
        <color indexed="54"/>
      </bottom>
    </border>
    <border>
      <left>
        <color indexed="63"/>
      </left>
      <right style="hair">
        <color indexed="54"/>
      </right>
      <top style="hair">
        <color indexed="54"/>
      </top>
      <bottom style="thin"/>
    </border>
    <border>
      <left style="thin">
        <color indexed="54"/>
      </left>
      <right style="hair"/>
      <top>
        <color indexed="63"/>
      </top>
      <bottom>
        <color indexed="63"/>
      </bottom>
    </border>
    <border>
      <left style="hair"/>
      <right style="thin">
        <color indexed="54"/>
      </right>
      <top>
        <color indexed="63"/>
      </top>
      <bottom>
        <color indexed="63"/>
      </bottom>
    </border>
    <border>
      <left style="thin">
        <color indexed="54"/>
      </left>
      <right style="hair"/>
      <top style="hair"/>
      <bottom>
        <color indexed="63"/>
      </bottom>
    </border>
    <border>
      <left style="thin">
        <color indexed="54"/>
      </left>
      <right style="hair"/>
      <top style="thin"/>
      <bottom style="hair">
        <color indexed="54"/>
      </bottom>
    </border>
    <border>
      <left style="thin">
        <color indexed="54"/>
      </left>
      <right style="hair"/>
      <top style="hair">
        <color indexed="54"/>
      </top>
      <bottom style="hair">
        <color indexed="54"/>
      </bottom>
    </border>
    <border>
      <left style="thin">
        <color indexed="54"/>
      </left>
      <right style="hair"/>
      <top style="hair">
        <color indexed="54"/>
      </top>
      <bottom style="hair"/>
    </border>
    <border>
      <left style="hair"/>
      <right style="hair"/>
      <top style="thin"/>
      <bottom style="hair"/>
    </border>
    <border>
      <left style="hair"/>
      <right style="thin">
        <color indexed="54"/>
      </right>
      <top style="thin"/>
      <bottom style="hair"/>
    </border>
    <border>
      <left style="hair"/>
      <right style="hair"/>
      <top style="hair"/>
      <bottom style="thin">
        <color indexed="54"/>
      </bottom>
    </border>
    <border>
      <left style="hair"/>
      <right style="thin">
        <color indexed="54"/>
      </right>
      <top style="hair"/>
      <bottom style="thin">
        <color indexed="54"/>
      </bottom>
    </border>
    <border>
      <left style="thin">
        <color indexed="54"/>
      </left>
      <right style="hair">
        <color indexed="54"/>
      </right>
      <top style="hair">
        <color indexed="54"/>
      </top>
      <bottom>
        <color indexed="63"/>
      </bottom>
    </border>
    <border>
      <left style="hair">
        <color indexed="54"/>
      </left>
      <right style="hair">
        <color indexed="54"/>
      </right>
      <top style="hair">
        <color indexed="54"/>
      </top>
      <bottom>
        <color indexed="63"/>
      </bottom>
    </border>
    <border>
      <left style="hair">
        <color indexed="54"/>
      </left>
      <right style="thin">
        <color indexed="54"/>
      </right>
      <top style="hair">
        <color indexed="54"/>
      </top>
      <bottom>
        <color indexed="63"/>
      </bottom>
    </border>
    <border>
      <left>
        <color indexed="63"/>
      </left>
      <right style="hair">
        <color indexed="54"/>
      </right>
      <top style="hair">
        <color indexed="54"/>
      </top>
      <bottom>
        <color indexed="63"/>
      </bottom>
    </border>
    <border>
      <left style="hair"/>
      <right style="thin"/>
      <top style="hair"/>
      <bottom style="hair"/>
    </border>
    <border>
      <left>
        <color indexed="63"/>
      </left>
      <right style="hair"/>
      <top>
        <color indexed="63"/>
      </top>
      <bottom style="thin"/>
    </border>
    <border>
      <left style="hair">
        <color indexed="54"/>
      </left>
      <right>
        <color indexed="63"/>
      </right>
      <top style="thin"/>
      <bottom style="hair">
        <color indexed="54"/>
      </bottom>
    </border>
    <border>
      <left style="hair">
        <color indexed="54"/>
      </left>
      <right>
        <color indexed="63"/>
      </right>
      <top style="hair">
        <color indexed="54"/>
      </top>
      <bottom style="hair">
        <color indexed="54"/>
      </bottom>
    </border>
    <border>
      <left style="hair">
        <color indexed="54"/>
      </left>
      <right>
        <color indexed="63"/>
      </right>
      <top style="hair">
        <color indexed="54"/>
      </top>
      <bottom style="thin"/>
    </border>
    <border>
      <left style="hair"/>
      <right>
        <color indexed="63"/>
      </right>
      <top>
        <color indexed="63"/>
      </top>
      <bottom>
        <color indexed="63"/>
      </bottom>
    </border>
    <border>
      <left style="hair"/>
      <right>
        <color indexed="63"/>
      </right>
      <top style="hair"/>
      <bottom>
        <color indexed="63"/>
      </bottom>
    </border>
    <border>
      <left style="hair">
        <color indexed="54"/>
      </left>
      <right>
        <color indexed="63"/>
      </right>
      <top style="hair">
        <color indexed="54"/>
      </top>
      <bottom>
        <color indexed="63"/>
      </bottom>
    </border>
    <border>
      <left>
        <color indexed="63"/>
      </left>
      <right>
        <color indexed="63"/>
      </right>
      <top style="thin">
        <color indexed="54"/>
      </top>
      <bottom style="hair"/>
    </border>
    <border>
      <left>
        <color indexed="63"/>
      </left>
      <right>
        <color indexed="63"/>
      </right>
      <top style="hair"/>
      <bottom style="thin"/>
    </border>
    <border>
      <left style="hair"/>
      <right style="thin"/>
      <top style="thin"/>
      <bottom style="hair"/>
    </border>
    <border>
      <left style="hair"/>
      <right style="thin"/>
      <top style="hair"/>
      <bottom style="thin"/>
    </border>
    <border>
      <left>
        <color indexed="63"/>
      </left>
      <right style="thin"/>
      <top>
        <color indexed="63"/>
      </top>
      <bottom>
        <color indexed="63"/>
      </bottom>
    </border>
    <border>
      <left>
        <color indexed="63"/>
      </left>
      <right style="thin"/>
      <top>
        <color indexed="63"/>
      </top>
      <bottom style="thin"/>
    </border>
    <border>
      <left style="hair"/>
      <right style="thin"/>
      <top style="thin"/>
      <bottom style="thin"/>
    </border>
    <border>
      <left>
        <color indexed="63"/>
      </left>
      <right>
        <color indexed="63"/>
      </right>
      <top style="thin"/>
      <bottom style="hair"/>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hair">
        <color indexed="54"/>
      </left>
      <right style="thin"/>
      <top style="thin"/>
      <bottom style="hair">
        <color indexed="54"/>
      </bottom>
    </border>
    <border>
      <left style="hair">
        <color indexed="54"/>
      </left>
      <right style="thin"/>
      <top style="hair">
        <color indexed="54"/>
      </top>
      <bottom style="hair">
        <color indexed="54"/>
      </bottom>
    </border>
    <border>
      <left style="hair">
        <color indexed="54"/>
      </left>
      <right style="thin"/>
      <top style="hair">
        <color indexed="54"/>
      </top>
      <bottom style="thin"/>
    </border>
    <border>
      <left style="hair">
        <color indexed="54"/>
      </left>
      <right style="thin">
        <color indexed="54"/>
      </right>
      <top style="thin">
        <color indexed="54"/>
      </top>
      <bottom style="hair">
        <color indexed="54"/>
      </bottom>
    </border>
    <border>
      <left style="hair"/>
      <right style="thin"/>
      <top style="thin">
        <color indexed="54"/>
      </top>
      <bottom style="hair"/>
    </border>
    <border>
      <left>
        <color indexed="63"/>
      </left>
      <right>
        <color indexed="63"/>
      </right>
      <top style="thin">
        <color indexed="54"/>
      </top>
      <bottom style="hair">
        <color indexed="54"/>
      </bottom>
    </border>
    <border>
      <left>
        <color indexed="63"/>
      </left>
      <right style="thin">
        <color indexed="54"/>
      </right>
      <top style="thin">
        <color indexed="54"/>
      </top>
      <bottom style="hair">
        <color indexed="54"/>
      </bottom>
    </border>
    <border>
      <left style="hair"/>
      <right style="thin"/>
      <top>
        <color indexed="63"/>
      </top>
      <bottom style="hair"/>
    </border>
    <border>
      <left>
        <color indexed="63"/>
      </left>
      <right style="thin">
        <color indexed="54"/>
      </right>
      <top style="medium"/>
      <bottom style="thin"/>
    </border>
    <border>
      <left style="hair"/>
      <right style="hair"/>
      <top style="hair"/>
      <bottom style="medium"/>
    </border>
    <border>
      <left style="hair"/>
      <right style="thin"/>
      <top style="hair"/>
      <bottom style="medium"/>
    </border>
    <border>
      <left style="thin">
        <color indexed="54"/>
      </left>
      <right>
        <color indexed="63"/>
      </right>
      <top style="thin">
        <color indexed="54"/>
      </top>
      <bottom style="hair">
        <color indexed="54"/>
      </bottom>
    </border>
    <border>
      <left style="thin">
        <color indexed="54"/>
      </left>
      <right style="thin">
        <color indexed="54"/>
      </right>
      <top style="hair">
        <color indexed="54"/>
      </top>
      <bottom>
        <color indexed="63"/>
      </bottom>
    </border>
    <border>
      <left style="thin">
        <color indexed="54"/>
      </left>
      <right>
        <color indexed="63"/>
      </right>
      <top style="hair">
        <color indexed="54"/>
      </top>
      <bottom>
        <color indexed="63"/>
      </bottom>
    </border>
    <border>
      <left>
        <color indexed="63"/>
      </left>
      <right>
        <color indexed="63"/>
      </right>
      <top style="hair">
        <color indexed="54"/>
      </top>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thin"/>
      <top style="thin"/>
      <bottom>
        <color indexed="63"/>
      </bottom>
    </border>
    <border>
      <left>
        <color indexed="63"/>
      </left>
      <right style="thin"/>
      <top style="thin">
        <color indexed="54"/>
      </top>
      <bottom style="hair"/>
    </border>
    <border>
      <left style="hair"/>
      <right>
        <color indexed="63"/>
      </right>
      <top style="thin"/>
      <bottom style="hair"/>
    </border>
    <border>
      <left style="hair"/>
      <right>
        <color indexed="63"/>
      </right>
      <top style="hair"/>
      <bottom style="hair"/>
    </border>
    <border>
      <left style="hair"/>
      <right>
        <color indexed="63"/>
      </right>
      <top style="hair"/>
      <bottom style="thin"/>
    </border>
    <border>
      <left style="hair"/>
      <right>
        <color indexed="63"/>
      </right>
      <top style="hair"/>
      <bottom style="thin">
        <color indexed="54"/>
      </bottom>
    </border>
    <border>
      <left style="hair"/>
      <right style="thin"/>
      <top style="hair"/>
      <bottom>
        <color indexed="63"/>
      </bottom>
    </border>
    <border>
      <left style="hair"/>
      <right>
        <color indexed="63"/>
      </right>
      <top style="thin"/>
      <bottom>
        <color indexed="63"/>
      </bottom>
    </border>
    <border>
      <left style="hair">
        <color indexed="54"/>
      </left>
      <right style="hair">
        <color indexed="54"/>
      </right>
      <top style="hair">
        <color indexed="54"/>
      </top>
      <bottom style="thin">
        <color indexed="54"/>
      </bottom>
    </border>
    <border>
      <left style="hair">
        <color indexed="54"/>
      </left>
      <right style="thin">
        <color indexed="54"/>
      </right>
      <top style="hair">
        <color indexed="54"/>
      </top>
      <bottom style="thin">
        <color indexed="54"/>
      </bottom>
    </border>
    <border>
      <left style="hair">
        <color indexed="54"/>
      </left>
      <right style="hair">
        <color indexed="54"/>
      </right>
      <top>
        <color indexed="63"/>
      </top>
      <bottom style="hair">
        <color indexed="54"/>
      </bottom>
    </border>
    <border>
      <left style="hair">
        <color indexed="54"/>
      </left>
      <right style="thin">
        <color indexed="54"/>
      </right>
      <top>
        <color indexed="63"/>
      </top>
      <bottom style="hair">
        <color indexed="54"/>
      </bottom>
    </border>
    <border>
      <left style="hair">
        <color indexed="54"/>
      </left>
      <right style="hair">
        <color indexed="54"/>
      </right>
      <top>
        <color indexed="63"/>
      </top>
      <bottom>
        <color indexed="63"/>
      </bottom>
    </border>
    <border>
      <left style="hair">
        <color indexed="54"/>
      </left>
      <right style="thin">
        <color indexed="54"/>
      </right>
      <top>
        <color indexed="63"/>
      </top>
      <bottom>
        <color indexed="63"/>
      </bottom>
    </border>
    <border>
      <left style="hair">
        <color indexed="54"/>
      </left>
      <right style="hair">
        <color indexed="54"/>
      </right>
      <top style="thin"/>
      <bottom style="thin"/>
    </border>
    <border>
      <left style="hair">
        <color indexed="54"/>
      </left>
      <right style="thin"/>
      <top style="thin"/>
      <bottom style="thin"/>
    </border>
    <border>
      <left style="thin">
        <color indexed="54"/>
      </left>
      <right style="hair">
        <color indexed="54"/>
      </right>
      <top style="thin">
        <color indexed="54"/>
      </top>
      <bottom style="hair">
        <color indexed="54"/>
      </bottom>
    </border>
    <border>
      <left style="hair">
        <color indexed="54"/>
      </left>
      <right style="hair">
        <color indexed="54"/>
      </right>
      <top style="thin">
        <color indexed="54"/>
      </top>
      <bottom style="hair">
        <color indexed="54"/>
      </bottom>
    </border>
    <border>
      <left style="hair"/>
      <right style="hair"/>
      <top style="thin">
        <color indexed="54"/>
      </top>
      <bottom style="hair"/>
    </border>
    <border>
      <left>
        <color indexed="63"/>
      </left>
      <right>
        <color indexed="63"/>
      </right>
      <top style="medium"/>
      <bottom style="thin"/>
    </border>
    <border>
      <left style="thin">
        <color indexed="54"/>
      </left>
      <right style="thin">
        <color indexed="54"/>
      </right>
      <top style="medium"/>
      <bottom style="thin"/>
    </border>
    <border>
      <left>
        <color indexed="63"/>
      </left>
      <right style="thin"/>
      <top>
        <color indexed="63"/>
      </top>
      <bottom style="hair">
        <color indexed="54"/>
      </bottom>
    </border>
    <border>
      <left>
        <color indexed="63"/>
      </left>
      <right style="thin"/>
      <top style="hair">
        <color indexed="54"/>
      </top>
      <bottom style="hair">
        <color indexed="54"/>
      </bottom>
    </border>
    <border>
      <left>
        <color indexed="63"/>
      </left>
      <right style="thin"/>
      <top style="hair">
        <color indexed="54"/>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595">
    <xf numFmtId="0" fontId="0" fillId="0" borderId="0" xfId="0" applyAlignment="1">
      <alignment/>
    </xf>
    <xf numFmtId="0" fontId="1" fillId="0" borderId="0" xfId="0" applyFont="1" applyAlignment="1">
      <alignment/>
    </xf>
    <xf numFmtId="0" fontId="3" fillId="0" borderId="0" xfId="0" applyFont="1" applyAlignment="1">
      <alignment/>
    </xf>
    <xf numFmtId="0" fontId="4" fillId="0" borderId="0" xfId="0" applyFont="1" applyAlignment="1">
      <alignment/>
    </xf>
    <xf numFmtId="0" fontId="1" fillId="0" borderId="0" xfId="0" applyFont="1" applyAlignment="1">
      <alignment vertical="top" wrapText="1"/>
    </xf>
    <xf numFmtId="0" fontId="7" fillId="0" borderId="0" xfId="20" applyFont="1" applyAlignment="1">
      <alignment vertical="top" wrapText="1"/>
    </xf>
    <xf numFmtId="0" fontId="1" fillId="0" borderId="0" xfId="0" applyFont="1" applyAlignment="1">
      <alignment vertical="top"/>
    </xf>
    <xf numFmtId="0" fontId="1" fillId="0" borderId="0" xfId="0" applyFont="1" applyAlignment="1">
      <alignment horizontal="center" vertical="top"/>
    </xf>
    <xf numFmtId="0" fontId="1" fillId="2" borderId="1" xfId="0" applyFont="1" applyFill="1" applyBorder="1" applyAlignment="1">
      <alignment horizontal="center" vertical="top"/>
    </xf>
    <xf numFmtId="0" fontId="1" fillId="2" borderId="2" xfId="0" applyFont="1" applyFill="1" applyBorder="1" applyAlignment="1">
      <alignment horizontal="center" vertical="top"/>
    </xf>
    <xf numFmtId="0" fontId="1" fillId="0" borderId="0" xfId="0" applyFont="1" applyAlignment="1">
      <alignment vertical="center"/>
    </xf>
    <xf numFmtId="0" fontId="2" fillId="0" borderId="0" xfId="0" applyFont="1" applyAlignment="1">
      <alignment vertical="top"/>
    </xf>
    <xf numFmtId="0" fontId="0" fillId="0" borderId="0" xfId="0" applyFont="1" applyFill="1" applyAlignment="1">
      <alignment/>
    </xf>
    <xf numFmtId="0" fontId="1" fillId="3" borderId="3" xfId="0" applyFont="1" applyFill="1" applyBorder="1" applyAlignment="1">
      <alignment horizontal="center" vertical="top"/>
    </xf>
    <xf numFmtId="0" fontId="0" fillId="3" borderId="0" xfId="0" applyFont="1" applyFill="1" applyBorder="1" applyAlignment="1">
      <alignment/>
    </xf>
    <xf numFmtId="0" fontId="5" fillId="0" borderId="0" xfId="20" applyFont="1" applyFill="1" applyAlignment="1">
      <alignment vertical="top"/>
    </xf>
    <xf numFmtId="0" fontId="5" fillId="0" borderId="0" xfId="20" applyAlignment="1">
      <alignment vertical="top" wrapText="1"/>
    </xf>
    <xf numFmtId="0" fontId="1" fillId="3" borderId="4" xfId="0" applyFont="1" applyFill="1" applyBorder="1" applyAlignment="1">
      <alignment horizontal="center" vertical="top"/>
    </xf>
    <xf numFmtId="0" fontId="1" fillId="3" borderId="5" xfId="0" applyFont="1" applyFill="1" applyBorder="1" applyAlignment="1">
      <alignment horizontal="center" vertical="top"/>
    </xf>
    <xf numFmtId="0" fontId="1" fillId="3" borderId="6" xfId="0" applyFont="1" applyFill="1" applyBorder="1" applyAlignment="1">
      <alignment horizontal="center" vertical="top"/>
    </xf>
    <xf numFmtId="0" fontId="11" fillId="0" borderId="0" xfId="0" applyFont="1" applyAlignment="1">
      <alignment/>
    </xf>
    <xf numFmtId="0" fontId="5" fillId="0" borderId="0" xfId="20" applyFont="1" applyAlignment="1">
      <alignment/>
    </xf>
    <xf numFmtId="172" fontId="1" fillId="3" borderId="7" xfId="22" applyNumberFormat="1" applyFont="1" applyFill="1" applyBorder="1" applyAlignment="1">
      <alignment horizontal="center" vertical="top"/>
    </xf>
    <xf numFmtId="0" fontId="8" fillId="4" borderId="8" xfId="0" applyFont="1" applyFill="1" applyBorder="1" applyAlignment="1">
      <alignment vertical="center"/>
    </xf>
    <xf numFmtId="0" fontId="8" fillId="4" borderId="9" xfId="0" applyFont="1" applyFill="1" applyBorder="1" applyAlignment="1">
      <alignment horizontal="center" vertical="center"/>
    </xf>
    <xf numFmtId="0" fontId="8" fillId="4" borderId="10" xfId="0" applyFont="1" applyFill="1" applyBorder="1" applyAlignment="1">
      <alignment horizontal="center" vertical="center"/>
    </xf>
    <xf numFmtId="0" fontId="1" fillId="2" borderId="11" xfId="0" applyFont="1" applyFill="1" applyBorder="1" applyAlignment="1">
      <alignment horizontal="center" vertical="top"/>
    </xf>
    <xf numFmtId="0" fontId="1" fillId="2" borderId="12" xfId="0" applyFont="1" applyFill="1" applyBorder="1" applyAlignment="1">
      <alignment horizontal="center" vertical="top"/>
    </xf>
    <xf numFmtId="0" fontId="1" fillId="3" borderId="13" xfId="0" applyFont="1" applyFill="1" applyBorder="1" applyAlignment="1">
      <alignment horizontal="center" vertical="top"/>
    </xf>
    <xf numFmtId="0" fontId="8" fillId="4" borderId="10" xfId="0" applyFont="1" applyFill="1" applyBorder="1" applyAlignment="1">
      <alignment vertical="center"/>
    </xf>
    <xf numFmtId="0" fontId="1" fillId="2" borderId="11" xfId="0" applyFont="1" applyFill="1" applyBorder="1" applyAlignment="1">
      <alignment vertical="top"/>
    </xf>
    <xf numFmtId="0" fontId="1" fillId="2" borderId="12" xfId="0" applyFont="1" applyFill="1" applyBorder="1" applyAlignment="1">
      <alignment vertical="top"/>
    </xf>
    <xf numFmtId="0" fontId="15" fillId="5" borderId="14" xfId="0" applyFont="1" applyFill="1" applyBorder="1" applyAlignment="1">
      <alignment vertical="top"/>
    </xf>
    <xf numFmtId="0" fontId="8" fillId="5" borderId="15" xfId="0" applyFont="1" applyFill="1" applyBorder="1" applyAlignment="1">
      <alignment vertical="top"/>
    </xf>
    <xf numFmtId="0" fontId="8" fillId="5" borderId="15" xfId="0" applyFont="1" applyFill="1" applyBorder="1" applyAlignment="1">
      <alignment horizontal="center" vertical="top"/>
    </xf>
    <xf numFmtId="0" fontId="2" fillId="2" borderId="16" xfId="0" applyFont="1" applyFill="1" applyBorder="1" applyAlignment="1">
      <alignment vertical="top"/>
    </xf>
    <xf numFmtId="0" fontId="2" fillId="2" borderId="17" xfId="0" applyFont="1" applyFill="1" applyBorder="1" applyAlignment="1">
      <alignment vertical="top"/>
    </xf>
    <xf numFmtId="0" fontId="1" fillId="3" borderId="0" xfId="0" applyFont="1" applyFill="1" applyBorder="1" applyAlignment="1">
      <alignment horizontal="center" vertical="top"/>
    </xf>
    <xf numFmtId="0" fontId="2" fillId="0" borderId="0" xfId="0" applyFont="1" applyAlignment="1">
      <alignment/>
    </xf>
    <xf numFmtId="0" fontId="0" fillId="3" borderId="0" xfId="0" applyFont="1" applyFill="1" applyBorder="1" applyAlignment="1">
      <alignment vertical="top"/>
    </xf>
    <xf numFmtId="0" fontId="0" fillId="3" borderId="18" xfId="0" applyFont="1" applyFill="1" applyBorder="1" applyAlignment="1">
      <alignment vertical="top"/>
    </xf>
    <xf numFmtId="0" fontId="1" fillId="0" borderId="19" xfId="0" applyFont="1" applyBorder="1" applyAlignment="1">
      <alignment vertical="top" wrapText="1"/>
    </xf>
    <xf numFmtId="172" fontId="0" fillId="3" borderId="19" xfId="22" applyNumberFormat="1" applyFont="1" applyFill="1" applyBorder="1" applyAlignment="1">
      <alignment horizontal="center" vertical="top"/>
    </xf>
    <xf numFmtId="172" fontId="0" fillId="3" borderId="20" xfId="22" applyNumberFormat="1" applyFont="1" applyFill="1" applyBorder="1" applyAlignment="1">
      <alignment horizontal="center" vertical="top"/>
    </xf>
    <xf numFmtId="0" fontId="1" fillId="0" borderId="19" xfId="0" applyFont="1" applyBorder="1" applyAlignment="1">
      <alignment horizontal="left" vertical="top" wrapText="1"/>
    </xf>
    <xf numFmtId="172" fontId="1" fillId="3" borderId="19" xfId="22" applyNumberFormat="1" applyFont="1" applyFill="1" applyBorder="1" applyAlignment="1">
      <alignment horizontal="center" vertical="top"/>
    </xf>
    <xf numFmtId="172" fontId="1" fillId="3" borderId="20" xfId="22" applyNumberFormat="1" applyFont="1" applyFill="1" applyBorder="1" applyAlignment="1">
      <alignment horizontal="center" vertical="top"/>
    </xf>
    <xf numFmtId="0" fontId="0" fillId="3" borderId="21" xfId="0" applyFont="1" applyFill="1" applyBorder="1" applyAlignment="1">
      <alignment vertical="top"/>
    </xf>
    <xf numFmtId="172" fontId="0" fillId="3" borderId="22" xfId="22" applyNumberFormat="1" applyFont="1" applyFill="1" applyBorder="1" applyAlignment="1">
      <alignment horizontal="center" vertical="top"/>
    </xf>
    <xf numFmtId="172" fontId="0" fillId="3" borderId="23" xfId="22" applyNumberFormat="1" applyFont="1" applyFill="1" applyBorder="1" applyAlignment="1">
      <alignment horizontal="center" vertical="top"/>
    </xf>
    <xf numFmtId="0" fontId="0" fillId="3" borderId="24" xfId="0" applyFont="1" applyFill="1" applyBorder="1" applyAlignment="1">
      <alignment vertical="top"/>
    </xf>
    <xf numFmtId="0" fontId="1" fillId="0" borderId="25" xfId="0" applyFont="1" applyBorder="1" applyAlignment="1">
      <alignment vertical="top" wrapText="1"/>
    </xf>
    <xf numFmtId="172" fontId="0" fillId="3" borderId="25" xfId="22" applyNumberFormat="1" applyFont="1" applyFill="1" applyBorder="1" applyAlignment="1">
      <alignment horizontal="center" vertical="top"/>
    </xf>
    <xf numFmtId="172" fontId="0" fillId="3" borderId="26" xfId="22" applyNumberFormat="1" applyFont="1" applyFill="1" applyBorder="1" applyAlignment="1">
      <alignment horizontal="center" vertical="top"/>
    </xf>
    <xf numFmtId="0" fontId="12" fillId="4" borderId="27" xfId="0" applyFont="1" applyFill="1" applyBorder="1" applyAlignment="1">
      <alignment/>
    </xf>
    <xf numFmtId="0" fontId="12" fillId="4" borderId="28" xfId="0" applyFont="1" applyFill="1" applyBorder="1" applyAlignment="1">
      <alignment/>
    </xf>
    <xf numFmtId="0" fontId="8" fillId="4" borderId="29" xfId="0" applyFont="1" applyFill="1" applyBorder="1" applyAlignment="1">
      <alignment horizontal="center" vertical="center"/>
    </xf>
    <xf numFmtId="0" fontId="8" fillId="4" borderId="28" xfId="0" applyFont="1" applyFill="1" applyBorder="1" applyAlignment="1">
      <alignment horizontal="center" vertical="center"/>
    </xf>
    <xf numFmtId="0" fontId="1" fillId="2" borderId="16" xfId="0" applyFont="1" applyFill="1" applyBorder="1" applyAlignment="1">
      <alignment vertical="top"/>
    </xf>
    <xf numFmtId="0" fontId="1" fillId="2" borderId="17" xfId="0" applyFont="1" applyFill="1" applyBorder="1" applyAlignment="1">
      <alignment vertical="top"/>
    </xf>
    <xf numFmtId="0" fontId="16" fillId="5" borderId="14" xfId="0" applyFont="1" applyFill="1" applyBorder="1" applyAlignment="1">
      <alignment vertical="top"/>
    </xf>
    <xf numFmtId="0" fontId="1" fillId="5" borderId="15" xfId="0" applyFont="1" applyFill="1" applyBorder="1" applyAlignment="1">
      <alignment vertical="top"/>
    </xf>
    <xf numFmtId="0" fontId="1" fillId="5" borderId="15" xfId="0" applyFont="1" applyFill="1" applyBorder="1" applyAlignment="1">
      <alignment horizontal="center" vertical="top"/>
    </xf>
    <xf numFmtId="0" fontId="1" fillId="5" borderId="30" xfId="0" applyFont="1" applyFill="1" applyBorder="1" applyAlignment="1">
      <alignment horizontal="center" vertical="top"/>
    </xf>
    <xf numFmtId="0" fontId="12" fillId="4" borderId="31" xfId="0" applyFont="1" applyFill="1" applyBorder="1" applyAlignment="1">
      <alignment/>
    </xf>
    <xf numFmtId="0" fontId="1" fillId="2" borderId="0" xfId="0" applyFont="1" applyFill="1" applyBorder="1" applyAlignment="1">
      <alignment vertical="top"/>
    </xf>
    <xf numFmtId="0" fontId="1" fillId="3" borderId="0" xfId="0" applyFont="1" applyFill="1" applyBorder="1" applyAlignment="1">
      <alignment vertical="top"/>
    </xf>
    <xf numFmtId="0" fontId="1" fillId="2" borderId="32" xfId="0" applyFont="1" applyFill="1" applyBorder="1" applyAlignment="1">
      <alignment vertical="top"/>
    </xf>
    <xf numFmtId="0" fontId="1" fillId="2" borderId="33" xfId="0" applyFont="1" applyFill="1" applyBorder="1" applyAlignment="1">
      <alignment vertical="top"/>
    </xf>
    <xf numFmtId="0" fontId="1" fillId="2" borderId="34" xfId="0" applyFont="1" applyFill="1" applyBorder="1" applyAlignment="1">
      <alignment horizontal="center" vertical="top"/>
    </xf>
    <xf numFmtId="0" fontId="1" fillId="2" borderId="5" xfId="0" applyFont="1" applyFill="1" applyBorder="1" applyAlignment="1">
      <alignment horizontal="center" vertical="top"/>
    </xf>
    <xf numFmtId="0" fontId="1" fillId="2" borderId="35" xfId="0" applyFont="1" applyFill="1" applyBorder="1" applyAlignment="1">
      <alignment vertical="top"/>
    </xf>
    <xf numFmtId="0" fontId="1" fillId="2" borderId="36" xfId="0" applyFont="1" applyFill="1" applyBorder="1" applyAlignment="1">
      <alignment vertical="top"/>
    </xf>
    <xf numFmtId="0" fontId="1" fillId="2" borderId="37" xfId="0" applyFont="1" applyFill="1" applyBorder="1" applyAlignment="1">
      <alignment horizontal="center" vertical="top"/>
    </xf>
    <xf numFmtId="0" fontId="1" fillId="2" borderId="1" xfId="0" applyFont="1" applyFill="1" applyBorder="1" applyAlignment="1">
      <alignment vertical="top"/>
    </xf>
    <xf numFmtId="0" fontId="1" fillId="2" borderId="2" xfId="0" applyFont="1" applyFill="1" applyBorder="1" applyAlignment="1">
      <alignment vertical="top"/>
    </xf>
    <xf numFmtId="0" fontId="1" fillId="0" borderId="38" xfId="0" applyFont="1" applyBorder="1" applyAlignment="1">
      <alignment vertical="top" wrapText="1"/>
    </xf>
    <xf numFmtId="0" fontId="1" fillId="0" borderId="19" xfId="0" applyFont="1" applyBorder="1" applyAlignment="1">
      <alignment horizontal="center" vertical="top" wrapText="1"/>
    </xf>
    <xf numFmtId="0" fontId="1" fillId="0" borderId="39" xfId="0" applyFont="1" applyBorder="1" applyAlignment="1">
      <alignment vertical="top" wrapText="1"/>
    </xf>
    <xf numFmtId="0" fontId="1" fillId="0" borderId="40" xfId="0" applyFont="1" applyBorder="1" applyAlignment="1">
      <alignment vertical="top" wrapText="1"/>
    </xf>
    <xf numFmtId="0" fontId="1" fillId="0" borderId="25" xfId="0" applyFont="1" applyBorder="1" applyAlignment="1">
      <alignment horizontal="center" vertical="top" wrapText="1"/>
    </xf>
    <xf numFmtId="0" fontId="8" fillId="4" borderId="41" xfId="0" applyFont="1" applyFill="1" applyBorder="1" applyAlignment="1">
      <alignment vertical="top"/>
    </xf>
    <xf numFmtId="0" fontId="8" fillId="4" borderId="41" xfId="0" applyFont="1" applyFill="1" applyBorder="1" applyAlignment="1">
      <alignment horizontal="center" vertical="top"/>
    </xf>
    <xf numFmtId="0" fontId="8" fillId="4" borderId="42" xfId="0" applyFont="1" applyFill="1" applyBorder="1" applyAlignment="1">
      <alignment horizontal="center" vertical="top"/>
    </xf>
    <xf numFmtId="0" fontId="8" fillId="4" borderId="43" xfId="0" applyFont="1" applyFill="1" applyBorder="1" applyAlignment="1">
      <alignment vertical="top"/>
    </xf>
    <xf numFmtId="0" fontId="8" fillId="4" borderId="35" xfId="0" applyFont="1" applyFill="1" applyBorder="1" applyAlignment="1">
      <alignment vertical="top" wrapText="1"/>
    </xf>
    <xf numFmtId="0" fontId="8" fillId="4" borderId="44" xfId="0" applyFont="1" applyFill="1" applyBorder="1" applyAlignment="1">
      <alignment vertical="top"/>
    </xf>
    <xf numFmtId="0" fontId="8" fillId="4" borderId="44" xfId="0" applyFont="1" applyFill="1" applyBorder="1" applyAlignment="1">
      <alignment horizontal="center" vertical="top"/>
    </xf>
    <xf numFmtId="0" fontId="8" fillId="4" borderId="36" xfId="0" applyFont="1" applyFill="1" applyBorder="1" applyAlignment="1">
      <alignment horizontal="center" vertical="top"/>
    </xf>
    <xf numFmtId="0" fontId="1" fillId="2" borderId="6" xfId="0" applyFont="1" applyFill="1" applyBorder="1" applyAlignment="1">
      <alignment horizontal="center" vertical="top"/>
    </xf>
    <xf numFmtId="0" fontId="1" fillId="2" borderId="44" xfId="0" applyFont="1" applyFill="1" applyBorder="1" applyAlignment="1">
      <alignment vertical="top"/>
    </xf>
    <xf numFmtId="1" fontId="9" fillId="3" borderId="0" xfId="21" applyNumberFormat="1" applyFont="1" applyFill="1" applyBorder="1" applyAlignment="1">
      <alignment horizontal="left"/>
      <protection/>
    </xf>
    <xf numFmtId="0" fontId="1" fillId="3" borderId="45" xfId="0" applyFont="1" applyFill="1" applyBorder="1" applyAlignment="1">
      <alignment vertical="top"/>
    </xf>
    <xf numFmtId="0" fontId="1" fillId="0" borderId="26" xfId="0" applyFont="1" applyBorder="1" applyAlignment="1">
      <alignment horizontal="center" vertical="top" wrapText="1"/>
    </xf>
    <xf numFmtId="0" fontId="1" fillId="0" borderId="20" xfId="0" applyFont="1" applyBorder="1" applyAlignment="1">
      <alignment horizontal="center" vertical="top" wrapText="1"/>
    </xf>
    <xf numFmtId="0" fontId="1" fillId="0" borderId="22" xfId="0" applyFont="1" applyBorder="1" applyAlignment="1">
      <alignment vertical="top" wrapText="1"/>
    </xf>
    <xf numFmtId="0" fontId="1" fillId="0" borderId="22" xfId="0" applyFont="1" applyBorder="1" applyAlignment="1">
      <alignment horizontal="center" vertical="top" wrapText="1"/>
    </xf>
    <xf numFmtId="0" fontId="1" fillId="0" borderId="23" xfId="0" applyFont="1" applyBorder="1" applyAlignment="1">
      <alignment horizontal="center" vertical="top" wrapText="1"/>
    </xf>
    <xf numFmtId="0" fontId="1" fillId="2" borderId="46" xfId="0" applyFont="1" applyFill="1" applyBorder="1" applyAlignment="1">
      <alignment horizontal="center" vertical="top"/>
    </xf>
    <xf numFmtId="0" fontId="1" fillId="2" borderId="47" xfId="0" applyFont="1" applyFill="1" applyBorder="1" applyAlignment="1">
      <alignment horizontal="center" vertical="top"/>
    </xf>
    <xf numFmtId="0" fontId="13" fillId="4" borderId="14" xfId="0" applyFont="1" applyFill="1" applyBorder="1" applyAlignment="1">
      <alignment/>
    </xf>
    <xf numFmtId="0" fontId="12" fillId="4" borderId="15" xfId="0" applyFont="1" applyFill="1" applyBorder="1" applyAlignment="1">
      <alignment/>
    </xf>
    <xf numFmtId="0" fontId="8" fillId="4" borderId="15" xfId="0" applyFont="1" applyFill="1" applyBorder="1" applyAlignment="1">
      <alignment horizontal="center" vertical="center"/>
    </xf>
    <xf numFmtId="0" fontId="8" fillId="4" borderId="30" xfId="0" applyFont="1" applyFill="1" applyBorder="1" applyAlignment="1">
      <alignment horizontal="center" vertical="center"/>
    </xf>
    <xf numFmtId="0" fontId="1" fillId="3" borderId="48" xfId="0" applyFont="1" applyFill="1" applyBorder="1" applyAlignment="1">
      <alignment horizontal="center" vertical="top"/>
    </xf>
    <xf numFmtId="0" fontId="1" fillId="3" borderId="46" xfId="0" applyFont="1" applyFill="1" applyBorder="1" applyAlignment="1">
      <alignment horizontal="center" vertical="top"/>
    </xf>
    <xf numFmtId="0" fontId="1" fillId="3" borderId="49" xfId="0" applyFont="1" applyFill="1" applyBorder="1" applyAlignment="1">
      <alignment horizontal="center" vertical="top"/>
    </xf>
    <xf numFmtId="0" fontId="1" fillId="2" borderId="50" xfId="0" applyFont="1" applyFill="1" applyBorder="1" applyAlignment="1">
      <alignment horizontal="center" vertical="top"/>
    </xf>
    <xf numFmtId="0" fontId="1" fillId="3" borderId="51" xfId="0" applyFont="1" applyFill="1" applyBorder="1" applyAlignment="1">
      <alignment vertical="top"/>
    </xf>
    <xf numFmtId="0" fontId="1" fillId="3" borderId="52" xfId="0" applyFont="1" applyFill="1" applyBorder="1" applyAlignment="1">
      <alignment horizontal="center" vertical="top"/>
    </xf>
    <xf numFmtId="0" fontId="1" fillId="3" borderId="53" xfId="0" applyFont="1" applyFill="1" applyBorder="1" applyAlignment="1">
      <alignment horizontal="center" vertical="top"/>
    </xf>
    <xf numFmtId="0" fontId="1" fillId="2" borderId="0" xfId="0" applyFont="1" applyFill="1" applyBorder="1" applyAlignment="1">
      <alignment/>
    </xf>
    <xf numFmtId="0" fontId="1" fillId="3" borderId="54" xfId="0" applyFont="1" applyFill="1" applyBorder="1" applyAlignment="1">
      <alignment horizontal="center" vertical="top"/>
    </xf>
    <xf numFmtId="0" fontId="1" fillId="3" borderId="55" xfId="0" applyFont="1" applyFill="1" applyBorder="1" applyAlignment="1">
      <alignment horizontal="center" vertical="top"/>
    </xf>
    <xf numFmtId="0" fontId="1" fillId="3" borderId="56" xfId="0" applyFont="1" applyFill="1" applyBorder="1" applyAlignment="1">
      <alignment horizontal="center" vertical="top"/>
    </xf>
    <xf numFmtId="0" fontId="1" fillId="3" borderId="57" xfId="0" applyFont="1" applyFill="1" applyBorder="1" applyAlignment="1">
      <alignment horizontal="center" vertical="top"/>
    </xf>
    <xf numFmtId="0" fontId="1" fillId="3" borderId="58" xfId="0" applyFont="1" applyFill="1" applyBorder="1" applyAlignment="1">
      <alignment horizontal="center" vertical="top"/>
    </xf>
    <xf numFmtId="0" fontId="1" fillId="3" borderId="59" xfId="0" applyFont="1" applyFill="1" applyBorder="1" applyAlignment="1">
      <alignment horizontal="center" vertical="top"/>
    </xf>
    <xf numFmtId="0" fontId="1" fillId="3" borderId="60" xfId="0" applyFont="1" applyFill="1" applyBorder="1" applyAlignment="1">
      <alignment horizontal="center" vertical="top"/>
    </xf>
    <xf numFmtId="0" fontId="1" fillId="3" borderId="61" xfId="0" applyFont="1" applyFill="1" applyBorder="1" applyAlignment="1">
      <alignment horizontal="center" vertical="top"/>
    </xf>
    <xf numFmtId="0" fontId="1" fillId="3" borderId="62" xfId="0" applyFont="1" applyFill="1" applyBorder="1" applyAlignment="1">
      <alignment horizontal="center" vertical="top"/>
    </xf>
    <xf numFmtId="0" fontId="1" fillId="2" borderId="44" xfId="0" applyFont="1" applyFill="1" applyBorder="1" applyAlignment="1">
      <alignment/>
    </xf>
    <xf numFmtId="0" fontId="18" fillId="4" borderId="45" xfId="0" applyFont="1" applyFill="1" applyBorder="1" applyAlignment="1">
      <alignment vertical="top" wrapText="1"/>
    </xf>
    <xf numFmtId="0" fontId="11" fillId="5" borderId="14" xfId="0" applyFont="1" applyFill="1" applyBorder="1" applyAlignment="1">
      <alignment/>
    </xf>
    <xf numFmtId="0" fontId="0" fillId="5" borderId="30" xfId="0" applyFill="1" applyBorder="1" applyAlignment="1">
      <alignment/>
    </xf>
    <xf numFmtId="3" fontId="1" fillId="3" borderId="6" xfId="0" applyNumberFormat="1" applyFont="1" applyFill="1" applyBorder="1" applyAlignment="1">
      <alignment horizontal="center" vertical="top"/>
    </xf>
    <xf numFmtId="3" fontId="1" fillId="3" borderId="63" xfId="0" applyNumberFormat="1" applyFont="1" applyFill="1" applyBorder="1" applyAlignment="1">
      <alignment horizontal="center" vertical="top"/>
    </xf>
    <xf numFmtId="3" fontId="1" fillId="3" borderId="3" xfId="0" applyNumberFormat="1" applyFont="1" applyFill="1" applyBorder="1" applyAlignment="1">
      <alignment horizontal="center" vertical="top"/>
    </xf>
    <xf numFmtId="3" fontId="1" fillId="3" borderId="64" xfId="0" applyNumberFormat="1" applyFont="1" applyFill="1" applyBorder="1" applyAlignment="1">
      <alignment horizontal="center" vertical="top"/>
    </xf>
    <xf numFmtId="3" fontId="1" fillId="3" borderId="65" xfId="0" applyNumberFormat="1" applyFont="1" applyFill="1" applyBorder="1" applyAlignment="1">
      <alignment horizontal="center" vertical="top"/>
    </xf>
    <xf numFmtId="3" fontId="1" fillId="3" borderId="5" xfId="0" applyNumberFormat="1" applyFont="1" applyFill="1" applyBorder="1" applyAlignment="1">
      <alignment horizontal="center" vertical="top"/>
    </xf>
    <xf numFmtId="3" fontId="1" fillId="3" borderId="66" xfId="0" applyNumberFormat="1" applyFont="1" applyFill="1" applyBorder="1" applyAlignment="1">
      <alignment horizontal="center" vertical="top"/>
    </xf>
    <xf numFmtId="3" fontId="1" fillId="3" borderId="67" xfId="0" applyNumberFormat="1" applyFont="1" applyFill="1" applyBorder="1" applyAlignment="1">
      <alignment horizontal="center" vertical="top"/>
    </xf>
    <xf numFmtId="3" fontId="1" fillId="3" borderId="13" xfId="0" applyNumberFormat="1" applyFont="1" applyFill="1" applyBorder="1" applyAlignment="1">
      <alignment horizontal="center" vertical="top"/>
    </xf>
    <xf numFmtId="3" fontId="1" fillId="3" borderId="68" xfId="0" applyNumberFormat="1" applyFont="1" applyFill="1" applyBorder="1" applyAlignment="1">
      <alignment horizontal="center" vertical="top"/>
    </xf>
    <xf numFmtId="3" fontId="1" fillId="3" borderId="69" xfId="0" applyNumberFormat="1" applyFont="1" applyFill="1" applyBorder="1" applyAlignment="1">
      <alignment horizontal="center" vertical="top"/>
    </xf>
    <xf numFmtId="3" fontId="1" fillId="2" borderId="12" xfId="0" applyNumberFormat="1" applyFont="1" applyFill="1" applyBorder="1" applyAlignment="1">
      <alignment horizontal="center" vertical="top"/>
    </xf>
    <xf numFmtId="3" fontId="1" fillId="2" borderId="70" xfId="0" applyNumberFormat="1" applyFont="1" applyFill="1" applyBorder="1" applyAlignment="1">
      <alignment horizontal="center" vertical="top"/>
    </xf>
    <xf numFmtId="3" fontId="1" fillId="2" borderId="71" xfId="0" applyNumberFormat="1" applyFont="1" applyFill="1" applyBorder="1" applyAlignment="1">
      <alignment horizontal="center" vertical="top"/>
    </xf>
    <xf numFmtId="0" fontId="2" fillId="2" borderId="1" xfId="0" applyFont="1" applyFill="1" applyBorder="1" applyAlignment="1">
      <alignment vertical="top"/>
    </xf>
    <xf numFmtId="3" fontId="2" fillId="2" borderId="1" xfId="0" applyNumberFormat="1" applyFont="1" applyFill="1" applyBorder="1" applyAlignment="1">
      <alignment horizontal="center" vertical="top"/>
    </xf>
    <xf numFmtId="0" fontId="11" fillId="0" borderId="0" xfId="0" applyFont="1" applyAlignment="1">
      <alignment/>
    </xf>
    <xf numFmtId="0" fontId="2" fillId="2" borderId="2" xfId="0" applyFont="1" applyFill="1" applyBorder="1" applyAlignment="1">
      <alignment vertical="top"/>
    </xf>
    <xf numFmtId="3" fontId="2" fillId="2" borderId="2" xfId="0" applyNumberFormat="1" applyFont="1" applyFill="1" applyBorder="1" applyAlignment="1">
      <alignment horizontal="center" vertical="top"/>
    </xf>
    <xf numFmtId="3" fontId="2" fillId="2" borderId="12" xfId="0" applyNumberFormat="1" applyFont="1" applyFill="1" applyBorder="1" applyAlignment="1">
      <alignment horizontal="center" vertical="top"/>
    </xf>
    <xf numFmtId="3" fontId="2" fillId="2" borderId="11" xfId="0" applyNumberFormat="1" applyFont="1" applyFill="1" applyBorder="1" applyAlignment="1">
      <alignment horizontal="center" vertical="top"/>
    </xf>
    <xf numFmtId="1" fontId="9" fillId="2" borderId="0" xfId="21" applyNumberFormat="1" applyFont="1" applyFill="1" applyBorder="1" applyAlignment="1">
      <alignment horizontal="left"/>
      <protection/>
    </xf>
    <xf numFmtId="1" fontId="17" fillId="2" borderId="0" xfId="21" applyNumberFormat="1" applyFont="1" applyFill="1" applyBorder="1" applyAlignment="1">
      <alignment horizontal="left"/>
      <protection/>
    </xf>
    <xf numFmtId="1" fontId="10" fillId="2" borderId="0" xfId="21" applyNumberFormat="1" applyFont="1" applyFill="1" applyBorder="1" applyAlignment="1">
      <alignment horizontal="left"/>
      <protection/>
    </xf>
    <xf numFmtId="1" fontId="9" fillId="2" borderId="44" xfId="21" applyNumberFormat="1" applyFont="1" applyFill="1" applyBorder="1" applyAlignment="1">
      <alignment horizontal="left"/>
      <protection/>
    </xf>
    <xf numFmtId="0" fontId="0" fillId="2" borderId="24" xfId="0" applyFont="1" applyFill="1" applyBorder="1" applyAlignment="1">
      <alignment vertical="top"/>
    </xf>
    <xf numFmtId="0" fontId="1" fillId="2" borderId="26" xfId="0" applyFont="1" applyFill="1" applyBorder="1" applyAlignment="1">
      <alignment vertical="top" wrapText="1"/>
    </xf>
    <xf numFmtId="0" fontId="0" fillId="2" borderId="18" xfId="0" applyFont="1" applyFill="1" applyBorder="1" applyAlignment="1">
      <alignment vertical="top"/>
    </xf>
    <xf numFmtId="0" fontId="1" fillId="2" borderId="20" xfId="0" applyFont="1" applyFill="1" applyBorder="1" applyAlignment="1">
      <alignment horizontal="left" vertical="top" wrapText="1"/>
    </xf>
    <xf numFmtId="0" fontId="0" fillId="2" borderId="21" xfId="0" applyFont="1" applyFill="1" applyBorder="1" applyAlignment="1">
      <alignment vertical="top"/>
    </xf>
    <xf numFmtId="0" fontId="1" fillId="2" borderId="23" xfId="0" applyFont="1" applyFill="1" applyBorder="1" applyAlignment="1">
      <alignment horizontal="left" vertical="top" wrapText="1"/>
    </xf>
    <xf numFmtId="0" fontId="1" fillId="2" borderId="25" xfId="0" applyFont="1" applyFill="1" applyBorder="1" applyAlignment="1">
      <alignment vertical="top" wrapText="1"/>
    </xf>
    <xf numFmtId="0" fontId="1" fillId="2" borderId="19" xfId="0" applyFont="1" applyFill="1" applyBorder="1" applyAlignment="1">
      <alignment horizontal="left" vertical="top" wrapText="1"/>
    </xf>
    <xf numFmtId="0" fontId="0" fillId="2" borderId="32" xfId="0" applyFont="1" applyFill="1" applyBorder="1" applyAlignment="1">
      <alignment vertical="top"/>
    </xf>
    <xf numFmtId="0" fontId="1" fillId="2" borderId="46" xfId="0" applyFont="1" applyFill="1" applyBorder="1" applyAlignment="1">
      <alignment horizontal="left" vertical="top" wrapText="1"/>
    </xf>
    <xf numFmtId="0" fontId="0" fillId="2" borderId="35" xfId="0" applyFont="1" applyFill="1" applyBorder="1" applyAlignment="1">
      <alignment vertical="top"/>
    </xf>
    <xf numFmtId="0" fontId="1" fillId="2" borderId="47" xfId="0" applyFont="1" applyFill="1" applyBorder="1" applyAlignment="1">
      <alignment horizontal="left" vertical="top" wrapText="1"/>
    </xf>
    <xf numFmtId="0" fontId="1" fillId="2" borderId="50" xfId="0" applyFont="1" applyFill="1" applyBorder="1" applyAlignment="1">
      <alignment vertical="top" wrapText="1"/>
    </xf>
    <xf numFmtId="0" fontId="12" fillId="4" borderId="30" xfId="0" applyFont="1" applyFill="1" applyBorder="1" applyAlignment="1">
      <alignment/>
    </xf>
    <xf numFmtId="3" fontId="1" fillId="3" borderId="72" xfId="0" applyNumberFormat="1" applyFont="1" applyFill="1" applyBorder="1" applyAlignment="1">
      <alignment horizontal="center" vertical="top"/>
    </xf>
    <xf numFmtId="3" fontId="1" fillId="3" borderId="73" xfId="0" applyNumberFormat="1" applyFont="1" applyFill="1" applyBorder="1" applyAlignment="1">
      <alignment horizontal="center" vertical="top"/>
    </xf>
    <xf numFmtId="3" fontId="1" fillId="3" borderId="74" xfId="0" applyNumberFormat="1" applyFont="1" applyFill="1" applyBorder="1" applyAlignment="1">
      <alignment horizontal="center" vertical="top"/>
    </xf>
    <xf numFmtId="3" fontId="1" fillId="3" borderId="33" xfId="0" applyNumberFormat="1" applyFont="1" applyFill="1" applyBorder="1" applyAlignment="1">
      <alignment horizontal="center" vertical="top"/>
    </xf>
    <xf numFmtId="3" fontId="1" fillId="2" borderId="75" xfId="0" applyNumberFormat="1" applyFont="1" applyFill="1" applyBorder="1" applyAlignment="1">
      <alignment horizontal="center" vertical="top"/>
    </xf>
    <xf numFmtId="3" fontId="1" fillId="2" borderId="76" xfId="0" applyNumberFormat="1" applyFont="1" applyFill="1" applyBorder="1" applyAlignment="1">
      <alignment horizontal="center" vertical="top"/>
    </xf>
    <xf numFmtId="3" fontId="1" fillId="3" borderId="77" xfId="0" applyNumberFormat="1" applyFont="1" applyFill="1" applyBorder="1" applyAlignment="1">
      <alignment horizontal="center" vertical="top"/>
    </xf>
    <xf numFmtId="3" fontId="1" fillId="3" borderId="78" xfId="0" applyNumberFormat="1" applyFont="1" applyFill="1" applyBorder="1" applyAlignment="1">
      <alignment horizontal="center" vertical="top"/>
    </xf>
    <xf numFmtId="3" fontId="1" fillId="3" borderId="79" xfId="0" applyNumberFormat="1" applyFont="1" applyFill="1" applyBorder="1" applyAlignment="1">
      <alignment horizontal="center" vertical="top"/>
    </xf>
    <xf numFmtId="3" fontId="1" fillId="3" borderId="34" xfId="0" applyNumberFormat="1" applyFont="1" applyFill="1" applyBorder="1" applyAlignment="1">
      <alignment horizontal="center" vertical="top"/>
    </xf>
    <xf numFmtId="3" fontId="1" fillId="3" borderId="80" xfId="0" applyNumberFormat="1" applyFont="1" applyFill="1" applyBorder="1" applyAlignment="1">
      <alignment horizontal="center" vertical="top"/>
    </xf>
    <xf numFmtId="3" fontId="1" fillId="2" borderId="81" xfId="0" applyNumberFormat="1" applyFont="1" applyFill="1" applyBorder="1" applyAlignment="1">
      <alignment horizontal="center" vertical="top"/>
    </xf>
    <xf numFmtId="3" fontId="1" fillId="2" borderId="82" xfId="0" applyNumberFormat="1" applyFont="1" applyFill="1" applyBorder="1" applyAlignment="1">
      <alignment horizontal="center" vertical="top"/>
    </xf>
    <xf numFmtId="0" fontId="2" fillId="2" borderId="83" xfId="0" applyFont="1" applyFill="1" applyBorder="1" applyAlignment="1">
      <alignment vertical="top"/>
    </xf>
    <xf numFmtId="0" fontId="1" fillId="2" borderId="73" xfId="0" applyFont="1" applyFill="1" applyBorder="1" applyAlignment="1">
      <alignment vertical="top"/>
    </xf>
    <xf numFmtId="0" fontId="1" fillId="2" borderId="84" xfId="0" applyFont="1" applyFill="1" applyBorder="1" applyAlignment="1">
      <alignment horizontal="center" vertical="top"/>
    </xf>
    <xf numFmtId="0" fontId="1" fillId="2" borderId="73" xfId="0" applyFont="1" applyFill="1" applyBorder="1" applyAlignment="1">
      <alignment horizontal="center" vertical="top"/>
    </xf>
    <xf numFmtId="0" fontId="1" fillId="2" borderId="43" xfId="0" applyFont="1" applyFill="1" applyBorder="1" applyAlignment="1">
      <alignment vertical="top"/>
    </xf>
    <xf numFmtId="0" fontId="1" fillId="2" borderId="42" xfId="0" applyFont="1" applyFill="1" applyBorder="1" applyAlignment="1">
      <alignment vertical="top"/>
    </xf>
    <xf numFmtId="0" fontId="1" fillId="2" borderId="33" xfId="0" applyFont="1" applyFill="1" applyBorder="1" applyAlignment="1">
      <alignment horizontal="left" vertical="top" indent="1"/>
    </xf>
    <xf numFmtId="0" fontId="1" fillId="2" borderId="85" xfId="0" applyFont="1" applyFill="1" applyBorder="1" applyAlignment="1">
      <alignment horizontal="center" vertical="top"/>
    </xf>
    <xf numFmtId="0" fontId="1" fillId="2" borderId="86" xfId="0" applyFont="1" applyFill="1" applyBorder="1" applyAlignment="1">
      <alignment horizontal="center" vertical="top"/>
    </xf>
    <xf numFmtId="0" fontId="1" fillId="3" borderId="74" xfId="0" applyFont="1" applyFill="1" applyBorder="1" applyAlignment="1">
      <alignment horizontal="center" vertical="top"/>
    </xf>
    <xf numFmtId="0" fontId="1" fillId="3" borderId="78" xfId="0" applyFont="1" applyFill="1" applyBorder="1" applyAlignment="1">
      <alignment horizontal="center" vertical="top"/>
    </xf>
    <xf numFmtId="0" fontId="1" fillId="2" borderId="75" xfId="0" applyFont="1" applyFill="1" applyBorder="1" applyAlignment="1">
      <alignment horizontal="center" vertical="top"/>
    </xf>
    <xf numFmtId="0" fontId="1" fillId="2" borderId="76" xfId="0" applyFont="1" applyFill="1" applyBorder="1" applyAlignment="1">
      <alignment horizontal="center" vertical="top"/>
    </xf>
    <xf numFmtId="0" fontId="1" fillId="2" borderId="0" xfId="0" applyFont="1" applyFill="1" applyBorder="1" applyAlignment="1">
      <alignment horizontal="left" vertical="top" indent="1"/>
    </xf>
    <xf numFmtId="0" fontId="1" fillId="2" borderId="87" xfId="0" applyFont="1" applyFill="1" applyBorder="1" applyAlignment="1">
      <alignment horizontal="center" vertical="top"/>
    </xf>
    <xf numFmtId="172" fontId="1" fillId="3" borderId="88" xfId="22" applyNumberFormat="1" applyFont="1" applyFill="1" applyBorder="1" applyAlignment="1">
      <alignment horizontal="center" vertical="top"/>
    </xf>
    <xf numFmtId="172" fontId="1" fillId="3" borderId="89" xfId="22" applyNumberFormat="1" applyFont="1" applyFill="1" applyBorder="1" applyAlignment="1">
      <alignment horizontal="center" vertical="top"/>
    </xf>
    <xf numFmtId="0" fontId="1" fillId="2" borderId="0" xfId="0" applyFont="1" applyFill="1" applyBorder="1" applyAlignment="1">
      <alignment horizontal="left" indent="1"/>
    </xf>
    <xf numFmtId="0" fontId="1" fillId="2" borderId="72" xfId="0" applyFont="1" applyFill="1" applyBorder="1" applyAlignment="1">
      <alignment horizontal="center" vertical="top"/>
    </xf>
    <xf numFmtId="0" fontId="1" fillId="2" borderId="22" xfId="0" applyFont="1" applyFill="1" applyBorder="1" applyAlignment="1">
      <alignment horizontal="left" vertical="top" wrapText="1"/>
    </xf>
    <xf numFmtId="0" fontId="8" fillId="4" borderId="41" xfId="0" applyFont="1" applyFill="1" applyBorder="1" applyAlignment="1">
      <alignment horizontal="center" vertical="center"/>
    </xf>
    <xf numFmtId="0" fontId="1" fillId="2" borderId="90" xfId="0" applyFont="1" applyFill="1" applyBorder="1" applyAlignment="1">
      <alignment horizontal="center" vertical="top"/>
    </xf>
    <xf numFmtId="0" fontId="1" fillId="3" borderId="91" xfId="0" applyFont="1" applyFill="1" applyBorder="1" applyAlignment="1">
      <alignment horizontal="center" vertical="top"/>
    </xf>
    <xf numFmtId="0" fontId="1" fillId="2" borderId="92" xfId="0" applyFont="1" applyFill="1" applyBorder="1" applyAlignment="1">
      <alignment horizontal="center" vertical="top"/>
    </xf>
    <xf numFmtId="0" fontId="1" fillId="2" borderId="93" xfId="0" applyFont="1" applyFill="1" applyBorder="1" applyAlignment="1">
      <alignment horizontal="center" vertical="top"/>
    </xf>
    <xf numFmtId="0" fontId="1" fillId="2" borderId="91" xfId="0" applyFont="1" applyFill="1" applyBorder="1" applyAlignment="1">
      <alignment horizontal="center" vertical="top"/>
    </xf>
    <xf numFmtId="0" fontId="12" fillId="4" borderId="15" xfId="0" applyFont="1" applyFill="1" applyBorder="1" applyAlignment="1">
      <alignment horizontal="center"/>
    </xf>
    <xf numFmtId="0" fontId="1" fillId="0" borderId="88" xfId="0" applyFont="1" applyBorder="1" applyAlignment="1">
      <alignment horizontal="center" vertical="top" wrapText="1"/>
    </xf>
    <xf numFmtId="0" fontId="1" fillId="0" borderId="7" xfId="0" applyFont="1" applyBorder="1" applyAlignment="1">
      <alignment horizontal="center" vertical="top" wrapText="1"/>
    </xf>
    <xf numFmtId="0" fontId="1" fillId="0" borderId="89" xfId="0" applyFont="1" applyBorder="1" applyAlignment="1">
      <alignment horizontal="center" vertical="top" wrapText="1"/>
    </xf>
    <xf numFmtId="0" fontId="12" fillId="4" borderId="29" xfId="0" applyFont="1" applyFill="1" applyBorder="1" applyAlignment="1">
      <alignment horizontal="center"/>
    </xf>
    <xf numFmtId="0" fontId="0" fillId="3" borderId="0" xfId="0" applyFont="1" applyFill="1" applyBorder="1" applyAlignment="1">
      <alignment horizontal="center"/>
    </xf>
    <xf numFmtId="0" fontId="0" fillId="0" borderId="0" xfId="0" applyAlignment="1">
      <alignment horizontal="center"/>
    </xf>
    <xf numFmtId="0" fontId="1" fillId="2" borderId="94" xfId="0" applyFont="1" applyFill="1" applyBorder="1" applyAlignment="1">
      <alignment horizontal="center" vertical="top"/>
    </xf>
    <xf numFmtId="0" fontId="1" fillId="2" borderId="95" xfId="0" applyFont="1" applyFill="1" applyBorder="1" applyAlignment="1">
      <alignment horizontal="center" vertical="top"/>
    </xf>
    <xf numFmtId="0" fontId="14" fillId="0" borderId="25" xfId="0" applyFont="1" applyBorder="1" applyAlignment="1">
      <alignment horizontal="center" vertical="top" wrapText="1"/>
    </xf>
    <xf numFmtId="0" fontId="3" fillId="0" borderId="0" xfId="0" applyFont="1" applyAlignment="1">
      <alignment horizontal="center"/>
    </xf>
    <xf numFmtId="1" fontId="9" fillId="3" borderId="91" xfId="21" applyNumberFormat="1" applyFont="1" applyFill="1" applyBorder="1" applyAlignment="1">
      <alignment horizontal="center"/>
      <protection/>
    </xf>
    <xf numFmtId="1" fontId="10" fillId="3" borderId="91" xfId="21" applyNumberFormat="1" applyFont="1" applyFill="1" applyBorder="1" applyAlignment="1">
      <alignment horizontal="center"/>
      <protection/>
    </xf>
    <xf numFmtId="0" fontId="2" fillId="2" borderId="87" xfId="0" applyFont="1" applyFill="1" applyBorder="1" applyAlignment="1">
      <alignment horizontal="center" vertical="top"/>
    </xf>
    <xf numFmtId="1" fontId="9" fillId="3" borderId="95" xfId="21" applyNumberFormat="1" applyFont="1" applyFill="1" applyBorder="1" applyAlignment="1">
      <alignment horizontal="center"/>
      <protection/>
    </xf>
    <xf numFmtId="0" fontId="1" fillId="3" borderId="96" xfId="0" applyFont="1" applyFill="1" applyBorder="1" applyAlignment="1">
      <alignment horizontal="center" vertical="top"/>
    </xf>
    <xf numFmtId="0" fontId="1" fillId="3" borderId="91" xfId="0" applyFont="1" applyFill="1" applyBorder="1" applyAlignment="1">
      <alignment horizontal="center"/>
    </xf>
    <xf numFmtId="0" fontId="2" fillId="2" borderId="90" xfId="0" applyFont="1" applyFill="1" applyBorder="1" applyAlignment="1">
      <alignment horizontal="center" vertical="top"/>
    </xf>
    <xf numFmtId="0" fontId="1" fillId="2" borderId="11" xfId="0" applyFont="1" applyFill="1" applyBorder="1" applyAlignment="1">
      <alignment horizontal="left" vertical="top" indent="1"/>
    </xf>
    <xf numFmtId="0" fontId="1" fillId="2" borderId="13" xfId="0" applyFont="1" applyFill="1" applyBorder="1" applyAlignment="1">
      <alignment horizontal="center" vertical="top"/>
    </xf>
    <xf numFmtId="0" fontId="1" fillId="0" borderId="40" xfId="0" applyFont="1" applyBorder="1" applyAlignment="1">
      <alignment horizontal="center" vertical="top" wrapText="1"/>
    </xf>
    <xf numFmtId="0" fontId="1" fillId="2" borderId="11" xfId="0" applyFont="1" applyFill="1" applyBorder="1" applyAlignment="1">
      <alignment horizontal="left" indent="1"/>
    </xf>
    <xf numFmtId="3" fontId="1" fillId="2" borderId="72" xfId="0" applyNumberFormat="1" applyFont="1" applyFill="1" applyBorder="1" applyAlignment="1">
      <alignment horizontal="center" vertical="top"/>
    </xf>
    <xf numFmtId="0" fontId="19" fillId="2" borderId="32" xfId="0" applyFont="1" applyFill="1" applyBorder="1" applyAlignment="1">
      <alignment vertical="top"/>
    </xf>
    <xf numFmtId="0" fontId="19" fillId="2" borderId="0" xfId="0" applyFont="1" applyFill="1" applyBorder="1" applyAlignment="1">
      <alignment/>
    </xf>
    <xf numFmtId="3" fontId="1" fillId="3" borderId="97" xfId="0" applyNumberFormat="1" applyFont="1" applyFill="1" applyBorder="1" applyAlignment="1">
      <alignment horizontal="center" vertical="top"/>
    </xf>
    <xf numFmtId="0" fontId="1" fillId="2" borderId="17" xfId="0" applyFont="1" applyFill="1" applyBorder="1" applyAlignment="1">
      <alignment horizontal="center" vertical="top"/>
    </xf>
    <xf numFmtId="0" fontId="1" fillId="2" borderId="83" xfId="0" applyFont="1" applyFill="1" applyBorder="1" applyAlignment="1">
      <alignment horizontal="center" vertical="top"/>
    </xf>
    <xf numFmtId="0" fontId="1" fillId="2" borderId="16" xfId="0" applyFont="1" applyFill="1" applyBorder="1" applyAlignment="1">
      <alignment horizontal="center" vertical="top"/>
    </xf>
    <xf numFmtId="0" fontId="1" fillId="2" borderId="98" xfId="0" applyFont="1" applyFill="1" applyBorder="1" applyAlignment="1">
      <alignment horizontal="center" vertical="top"/>
    </xf>
    <xf numFmtId="0" fontId="1" fillId="2" borderId="99" xfId="0" applyFont="1" applyFill="1" applyBorder="1" applyAlignment="1">
      <alignment horizontal="center" vertical="top"/>
    </xf>
    <xf numFmtId="0" fontId="1" fillId="2" borderId="100" xfId="0" applyFont="1" applyFill="1" applyBorder="1" applyAlignment="1">
      <alignment horizontal="center" vertical="top"/>
    </xf>
    <xf numFmtId="0" fontId="1" fillId="2" borderId="101" xfId="0" applyFont="1" applyFill="1" applyBorder="1" applyAlignment="1">
      <alignment horizontal="center" vertical="top"/>
    </xf>
    <xf numFmtId="0" fontId="1" fillId="2" borderId="102" xfId="0" applyFont="1" applyFill="1" applyBorder="1" applyAlignment="1">
      <alignment horizontal="center" vertical="top"/>
    </xf>
    <xf numFmtId="0" fontId="21" fillId="3" borderId="32" xfId="0" applyFont="1" applyFill="1" applyBorder="1" applyAlignment="1">
      <alignment horizontal="left" vertical="top"/>
    </xf>
    <xf numFmtId="0" fontId="22" fillId="0" borderId="0" xfId="0" applyFont="1" applyAlignment="1">
      <alignment vertical="top"/>
    </xf>
    <xf numFmtId="0" fontId="22" fillId="0" borderId="40" xfId="0" applyFont="1" applyBorder="1" applyAlignment="1">
      <alignment horizontal="center" vertical="top" wrapText="1"/>
    </xf>
    <xf numFmtId="0" fontId="22" fillId="0" borderId="38" xfId="0" applyFont="1" applyBorder="1" applyAlignment="1">
      <alignment horizontal="center" vertical="top" wrapText="1"/>
    </xf>
    <xf numFmtId="0" fontId="22" fillId="0" borderId="39" xfId="0" applyFont="1" applyBorder="1" applyAlignment="1">
      <alignment horizontal="center" vertical="top" wrapText="1"/>
    </xf>
    <xf numFmtId="0" fontId="25" fillId="4" borderId="43" xfId="0" applyFont="1" applyFill="1" applyBorder="1" applyAlignment="1">
      <alignment vertical="top"/>
    </xf>
    <xf numFmtId="0" fontId="26" fillId="0" borderId="0" xfId="0" applyFont="1" applyAlignment="1">
      <alignment/>
    </xf>
    <xf numFmtId="0" fontId="20" fillId="3" borderId="54" xfId="0" applyFont="1" applyFill="1" applyBorder="1" applyAlignment="1">
      <alignment horizontal="center" vertical="top"/>
    </xf>
    <xf numFmtId="0" fontId="20" fillId="3" borderId="55" xfId="0" applyFont="1" applyFill="1" applyBorder="1" applyAlignment="1">
      <alignment horizontal="center" vertical="top"/>
    </xf>
    <xf numFmtId="0" fontId="20" fillId="3" borderId="56" xfId="0" applyFont="1" applyFill="1" applyBorder="1" applyAlignment="1">
      <alignment horizontal="center" vertical="top"/>
    </xf>
    <xf numFmtId="0" fontId="20" fillId="3" borderId="103" xfId="0" applyFont="1" applyFill="1" applyBorder="1" applyAlignment="1">
      <alignment horizontal="center" vertical="top"/>
    </xf>
    <xf numFmtId="0" fontId="20" fillId="3" borderId="57" xfId="0" applyFont="1" applyFill="1" applyBorder="1" applyAlignment="1">
      <alignment horizontal="center" vertical="top"/>
    </xf>
    <xf numFmtId="0" fontId="20" fillId="3" borderId="58" xfId="0" applyFont="1" applyFill="1" applyBorder="1" applyAlignment="1">
      <alignment horizontal="center" vertical="top"/>
    </xf>
    <xf numFmtId="0" fontId="20" fillId="3" borderId="59" xfId="0" applyFont="1" applyFill="1" applyBorder="1" applyAlignment="1">
      <alignment horizontal="center" vertical="top"/>
    </xf>
    <xf numFmtId="0" fontId="20" fillId="3" borderId="104" xfId="0" applyFont="1" applyFill="1" applyBorder="1" applyAlignment="1">
      <alignment horizontal="center" vertical="top"/>
    </xf>
    <xf numFmtId="0" fontId="20" fillId="3" borderId="60" xfId="0" applyFont="1" applyFill="1" applyBorder="1" applyAlignment="1">
      <alignment horizontal="center" vertical="top"/>
    </xf>
    <xf numFmtId="0" fontId="20" fillId="3" borderId="61" xfId="0" applyFont="1" applyFill="1" applyBorder="1" applyAlignment="1">
      <alignment horizontal="center" vertical="top"/>
    </xf>
    <xf numFmtId="0" fontId="20" fillId="3" borderId="62" xfId="0" applyFont="1" applyFill="1" applyBorder="1" applyAlignment="1">
      <alignment horizontal="center" vertical="top"/>
    </xf>
    <xf numFmtId="0" fontId="20" fillId="3" borderId="105" xfId="0" applyFont="1" applyFill="1" applyBorder="1" applyAlignment="1">
      <alignment horizontal="center" vertical="top"/>
    </xf>
    <xf numFmtId="0" fontId="20" fillId="3" borderId="106" xfId="0" applyFont="1" applyFill="1" applyBorder="1" applyAlignment="1">
      <alignment horizontal="center" vertical="top"/>
    </xf>
    <xf numFmtId="0" fontId="20" fillId="3" borderId="78" xfId="0" applyFont="1" applyFill="1" applyBorder="1" applyAlignment="1">
      <alignment horizontal="center" vertical="top"/>
    </xf>
    <xf numFmtId="0" fontId="20" fillId="3" borderId="107" xfId="0" applyFont="1" applyFill="1" applyBorder="1" applyAlignment="1">
      <alignment horizontal="center" vertical="top"/>
    </xf>
    <xf numFmtId="0" fontId="20" fillId="3" borderId="74" xfId="0" applyFont="1" applyFill="1" applyBorder="1" applyAlignment="1">
      <alignment horizontal="center" vertical="top"/>
    </xf>
    <xf numFmtId="0" fontId="20" fillId="3" borderId="108" xfId="0" applyFont="1" applyFill="1" applyBorder="1" applyAlignment="1">
      <alignment horizontal="center" vertical="top"/>
    </xf>
    <xf numFmtId="0" fontId="20" fillId="3" borderId="3" xfId="0" applyFont="1" applyFill="1" applyBorder="1" applyAlignment="1">
      <alignment horizontal="center" vertical="top"/>
    </xf>
    <xf numFmtId="0" fontId="20" fillId="3" borderId="64" xfId="0" applyFont="1" applyFill="1" applyBorder="1" applyAlignment="1">
      <alignment horizontal="center" vertical="top"/>
    </xf>
    <xf numFmtId="0" fontId="20" fillId="3" borderId="6" xfId="0" applyFont="1" applyFill="1" applyBorder="1" applyAlignment="1">
      <alignment horizontal="center" vertical="top"/>
    </xf>
    <xf numFmtId="0" fontId="8" fillId="4" borderId="14" xfId="0" applyFont="1" applyFill="1" applyBorder="1" applyAlignment="1">
      <alignment vertical="center"/>
    </xf>
    <xf numFmtId="0" fontId="8" fillId="4" borderId="30" xfId="0" applyFont="1" applyFill="1" applyBorder="1" applyAlignment="1">
      <alignment vertical="center"/>
    </xf>
    <xf numFmtId="0" fontId="8" fillId="4" borderId="14" xfId="0" applyFont="1" applyFill="1" applyBorder="1" applyAlignment="1">
      <alignment horizontal="center" vertical="center"/>
    </xf>
    <xf numFmtId="0" fontId="21" fillId="3" borderId="16" xfId="0" applyFont="1" applyFill="1" applyBorder="1" applyAlignment="1">
      <alignment horizontal="left" vertical="top"/>
    </xf>
    <xf numFmtId="0" fontId="21" fillId="3" borderId="83" xfId="0" applyFont="1" applyFill="1" applyBorder="1" applyAlignment="1">
      <alignment horizontal="left" vertical="top"/>
    </xf>
    <xf numFmtId="0" fontId="21" fillId="3" borderId="43" xfId="0" applyFont="1" applyFill="1" applyBorder="1" applyAlignment="1">
      <alignment horizontal="left" vertical="top"/>
    </xf>
    <xf numFmtId="0" fontId="20" fillId="2" borderId="33" xfId="0" applyFont="1" applyFill="1" applyBorder="1" applyAlignment="1">
      <alignment horizontal="left" vertical="top" indent="2"/>
    </xf>
    <xf numFmtId="0" fontId="21" fillId="2" borderId="90" xfId="0" applyFont="1" applyFill="1" applyBorder="1" applyAlignment="1">
      <alignment horizontal="center" vertical="top"/>
    </xf>
    <xf numFmtId="0" fontId="21" fillId="3" borderId="91" xfId="0" applyFont="1" applyFill="1" applyBorder="1" applyAlignment="1">
      <alignment horizontal="center" vertical="top"/>
    </xf>
    <xf numFmtId="0" fontId="21" fillId="2" borderId="87" xfId="0" applyFont="1" applyFill="1" applyBorder="1" applyAlignment="1">
      <alignment horizontal="center" vertical="top"/>
    </xf>
    <xf numFmtId="0" fontId="21" fillId="2" borderId="92" xfId="0" applyFont="1" applyFill="1" applyBorder="1" applyAlignment="1">
      <alignment horizontal="center" vertical="top"/>
    </xf>
    <xf numFmtId="0" fontId="21" fillId="2" borderId="93" xfId="0" applyFont="1" applyFill="1" applyBorder="1" applyAlignment="1">
      <alignment horizontal="center" vertical="top"/>
    </xf>
    <xf numFmtId="0" fontId="21" fillId="2" borderId="91" xfId="0" applyFont="1" applyFill="1" applyBorder="1" applyAlignment="1">
      <alignment horizontal="center" vertical="top"/>
    </xf>
    <xf numFmtId="0" fontId="21" fillId="2" borderId="94" xfId="0" applyFont="1" applyFill="1" applyBorder="1" applyAlignment="1">
      <alignment horizontal="center" vertical="top"/>
    </xf>
    <xf numFmtId="3" fontId="1" fillId="2" borderId="1" xfId="0" applyNumberFormat="1" applyFont="1" applyFill="1" applyBorder="1" applyAlignment="1">
      <alignment horizontal="center" vertical="top"/>
    </xf>
    <xf numFmtId="3" fontId="1" fillId="2" borderId="11" xfId="0" applyNumberFormat="1" applyFont="1" applyFill="1" applyBorder="1" applyAlignment="1">
      <alignment horizontal="center" vertical="top"/>
    </xf>
    <xf numFmtId="3" fontId="1" fillId="2" borderId="2" xfId="0" applyNumberFormat="1" applyFont="1" applyFill="1" applyBorder="1" applyAlignment="1">
      <alignment horizontal="center" vertical="top"/>
    </xf>
    <xf numFmtId="3" fontId="1" fillId="2" borderId="84" xfId="0" applyNumberFormat="1" applyFont="1" applyFill="1" applyBorder="1" applyAlignment="1">
      <alignment horizontal="center" vertical="top"/>
    </xf>
    <xf numFmtId="3" fontId="1" fillId="2" borderId="73" xfId="0" applyNumberFormat="1" applyFont="1" applyFill="1" applyBorder="1" applyAlignment="1">
      <alignment horizontal="center" vertical="top"/>
    </xf>
    <xf numFmtId="3" fontId="1" fillId="2" borderId="85" xfId="0" applyNumberFormat="1" applyFont="1" applyFill="1" applyBorder="1" applyAlignment="1">
      <alignment horizontal="center" vertical="top"/>
    </xf>
    <xf numFmtId="3" fontId="1" fillId="2" borderId="86" xfId="0" applyNumberFormat="1" applyFont="1" applyFill="1" applyBorder="1" applyAlignment="1">
      <alignment horizontal="center" vertical="top"/>
    </xf>
    <xf numFmtId="3" fontId="1" fillId="2" borderId="34" xfId="0" applyNumberFormat="1" applyFont="1" applyFill="1" applyBorder="1" applyAlignment="1">
      <alignment horizontal="center" vertical="top"/>
    </xf>
    <xf numFmtId="3" fontId="1" fillId="2" borderId="5" xfId="0" applyNumberFormat="1" applyFont="1" applyFill="1" applyBorder="1" applyAlignment="1">
      <alignment horizontal="center" vertical="top"/>
    </xf>
    <xf numFmtId="3" fontId="1" fillId="2" borderId="46" xfId="0" applyNumberFormat="1" applyFont="1" applyFill="1" applyBorder="1" applyAlignment="1">
      <alignment horizontal="center" vertical="top"/>
    </xf>
    <xf numFmtId="3" fontId="1" fillId="2" borderId="6" xfId="0" applyNumberFormat="1" applyFont="1" applyFill="1" applyBorder="1" applyAlignment="1">
      <alignment horizontal="center" vertical="top"/>
    </xf>
    <xf numFmtId="3" fontId="1" fillId="2" borderId="13" xfId="0" applyNumberFormat="1" applyFont="1" applyFill="1" applyBorder="1" applyAlignment="1">
      <alignment horizontal="center" vertical="top"/>
    </xf>
    <xf numFmtId="3" fontId="20" fillId="3" borderId="78" xfId="0" applyNumberFormat="1" applyFont="1" applyFill="1" applyBorder="1" applyAlignment="1">
      <alignment horizontal="center" vertical="top"/>
    </xf>
    <xf numFmtId="3" fontId="20" fillId="3" borderId="107" xfId="0" applyNumberFormat="1" applyFont="1" applyFill="1" applyBorder="1" applyAlignment="1">
      <alignment horizontal="center" vertical="top"/>
    </xf>
    <xf numFmtId="3" fontId="20" fillId="3" borderId="6" xfId="0" applyNumberFormat="1" applyFont="1" applyFill="1" applyBorder="1" applyAlignment="1">
      <alignment horizontal="center" vertical="top"/>
    </xf>
    <xf numFmtId="3" fontId="20" fillId="3" borderId="3" xfId="0" applyNumberFormat="1" applyFont="1" applyFill="1" applyBorder="1" applyAlignment="1">
      <alignment horizontal="center" vertical="top"/>
    </xf>
    <xf numFmtId="3" fontId="20" fillId="3" borderId="64" xfId="0" applyNumberFormat="1" applyFont="1" applyFill="1" applyBorder="1" applyAlignment="1">
      <alignment horizontal="center" vertical="top"/>
    </xf>
    <xf numFmtId="3" fontId="20" fillId="3" borderId="54" xfId="0" applyNumberFormat="1" applyFont="1" applyFill="1" applyBorder="1" applyAlignment="1">
      <alignment horizontal="center" vertical="top"/>
    </xf>
    <xf numFmtId="3" fontId="20" fillId="3" borderId="55" xfId="0" applyNumberFormat="1" applyFont="1" applyFill="1" applyBorder="1" applyAlignment="1">
      <alignment horizontal="center" vertical="top"/>
    </xf>
    <xf numFmtId="3" fontId="20" fillId="3" borderId="56" xfId="0" applyNumberFormat="1" applyFont="1" applyFill="1" applyBorder="1" applyAlignment="1">
      <alignment horizontal="center" vertical="top"/>
    </xf>
    <xf numFmtId="3" fontId="20" fillId="3" borderId="57" xfId="0" applyNumberFormat="1" applyFont="1" applyFill="1" applyBorder="1" applyAlignment="1">
      <alignment horizontal="center" vertical="top"/>
    </xf>
    <xf numFmtId="3" fontId="20" fillId="3" borderId="58" xfId="0" applyNumberFormat="1" applyFont="1" applyFill="1" applyBorder="1" applyAlignment="1">
      <alignment horizontal="center" vertical="top"/>
    </xf>
    <xf numFmtId="3" fontId="20" fillId="3" borderId="59" xfId="0" applyNumberFormat="1" applyFont="1" applyFill="1" applyBorder="1" applyAlignment="1">
      <alignment horizontal="center" vertical="top"/>
    </xf>
    <xf numFmtId="3" fontId="20" fillId="3" borderId="60" xfId="0" applyNumberFormat="1" applyFont="1" applyFill="1" applyBorder="1" applyAlignment="1">
      <alignment horizontal="center" vertical="top"/>
    </xf>
    <xf numFmtId="3" fontId="20" fillId="3" borderId="61" xfId="0" applyNumberFormat="1" applyFont="1" applyFill="1" applyBorder="1" applyAlignment="1">
      <alignment horizontal="center" vertical="top"/>
    </xf>
    <xf numFmtId="172" fontId="9" fillId="3" borderId="25" xfId="22" applyNumberFormat="1" applyFont="1" applyFill="1" applyBorder="1" applyAlignment="1">
      <alignment horizontal="center" vertical="top"/>
    </xf>
    <xf numFmtId="172" fontId="9" fillId="3" borderId="26" xfId="22" applyNumberFormat="1" applyFont="1" applyFill="1" applyBorder="1" applyAlignment="1">
      <alignment horizontal="center" vertical="top"/>
    </xf>
    <xf numFmtId="172" fontId="9" fillId="3" borderId="22" xfId="22" applyNumberFormat="1" applyFont="1" applyFill="1" applyBorder="1" applyAlignment="1">
      <alignment horizontal="center" vertical="top"/>
    </xf>
    <xf numFmtId="172" fontId="9" fillId="3" borderId="23" xfId="22" applyNumberFormat="1" applyFont="1" applyFill="1" applyBorder="1" applyAlignment="1">
      <alignment horizontal="center" vertical="top"/>
    </xf>
    <xf numFmtId="3" fontId="20" fillId="3" borderId="109" xfId="0" applyNumberFormat="1" applyFont="1" applyFill="1" applyBorder="1" applyAlignment="1">
      <alignment horizontal="center" vertical="top"/>
    </xf>
    <xf numFmtId="3" fontId="20" fillId="3" borderId="110" xfId="0" applyNumberFormat="1" applyFont="1" applyFill="1" applyBorder="1" applyAlignment="1">
      <alignment horizontal="center" vertical="top"/>
    </xf>
    <xf numFmtId="3" fontId="20" fillId="3" borderId="111" xfId="0" applyNumberFormat="1" applyFont="1" applyFill="1" applyBorder="1" applyAlignment="1">
      <alignment horizontal="center" vertical="top"/>
    </xf>
    <xf numFmtId="0" fontId="1" fillId="0" borderId="22" xfId="0" applyFont="1" applyBorder="1" applyAlignment="1">
      <alignment horizontal="left" vertical="top" wrapText="1"/>
    </xf>
    <xf numFmtId="3" fontId="20" fillId="3" borderId="4" xfId="0" applyNumberFormat="1" applyFont="1" applyFill="1" applyBorder="1" applyAlignment="1">
      <alignment horizontal="center" vertical="top"/>
    </xf>
    <xf numFmtId="3" fontId="20" fillId="3" borderId="112" xfId="0" applyNumberFormat="1" applyFont="1" applyFill="1" applyBorder="1" applyAlignment="1">
      <alignment horizontal="center" vertical="top"/>
    </xf>
    <xf numFmtId="3" fontId="20" fillId="3" borderId="113" xfId="0" applyNumberFormat="1" applyFont="1" applyFill="1" applyBorder="1" applyAlignment="1">
      <alignment horizontal="center" vertical="top"/>
    </xf>
    <xf numFmtId="3" fontId="20" fillId="3" borderId="5" xfId="0" applyNumberFormat="1" applyFont="1" applyFill="1" applyBorder="1" applyAlignment="1">
      <alignment horizontal="center" vertical="top"/>
    </xf>
    <xf numFmtId="3" fontId="20" fillId="3" borderId="66" xfId="0" applyNumberFormat="1" applyFont="1" applyFill="1" applyBorder="1" applyAlignment="1">
      <alignment horizontal="center" vertical="top"/>
    </xf>
    <xf numFmtId="3" fontId="20" fillId="3" borderId="67" xfId="0" applyNumberFormat="1" applyFont="1" applyFill="1" applyBorder="1" applyAlignment="1">
      <alignment horizontal="center" vertical="top"/>
    </xf>
    <xf numFmtId="3" fontId="20" fillId="3" borderId="13" xfId="0" applyNumberFormat="1" applyFont="1" applyFill="1" applyBorder="1" applyAlignment="1">
      <alignment horizontal="center" vertical="top"/>
    </xf>
    <xf numFmtId="3" fontId="20" fillId="3" borderId="68" xfId="0" applyNumberFormat="1" applyFont="1" applyFill="1" applyBorder="1" applyAlignment="1">
      <alignment horizontal="center" vertical="top"/>
    </xf>
    <xf numFmtId="3" fontId="20" fillId="3" borderId="69" xfId="0" applyNumberFormat="1" applyFont="1" applyFill="1" applyBorder="1" applyAlignment="1">
      <alignment horizontal="center" vertical="top"/>
    </xf>
    <xf numFmtId="3" fontId="1" fillId="2" borderId="37" xfId="0" applyNumberFormat="1" applyFont="1" applyFill="1" applyBorder="1" applyAlignment="1">
      <alignment horizontal="center" vertical="top"/>
    </xf>
    <xf numFmtId="3" fontId="1" fillId="2" borderId="114" xfId="0" applyNumberFormat="1" applyFont="1" applyFill="1" applyBorder="1" applyAlignment="1">
      <alignment horizontal="center" vertical="top"/>
    </xf>
    <xf numFmtId="3" fontId="1" fillId="2" borderId="115" xfId="0" applyNumberFormat="1" applyFont="1" applyFill="1" applyBorder="1" applyAlignment="1">
      <alignment horizontal="center" vertical="top"/>
    </xf>
    <xf numFmtId="172" fontId="9" fillId="3" borderId="19" xfId="22" applyNumberFormat="1" applyFont="1" applyFill="1" applyBorder="1" applyAlignment="1">
      <alignment horizontal="center" vertical="top"/>
    </xf>
    <xf numFmtId="172" fontId="9" fillId="3" borderId="20" xfId="22" applyNumberFormat="1" applyFont="1" applyFill="1" applyBorder="1" applyAlignment="1">
      <alignment horizontal="center" vertical="top"/>
    </xf>
    <xf numFmtId="3" fontId="1" fillId="2" borderId="50" xfId="0" applyNumberFormat="1" applyFont="1" applyFill="1" applyBorder="1" applyAlignment="1">
      <alignment horizontal="center" vertical="top"/>
    </xf>
    <xf numFmtId="0" fontId="21" fillId="2" borderId="95" xfId="0" applyFont="1" applyFill="1" applyBorder="1" applyAlignment="1">
      <alignment horizontal="center" vertical="top"/>
    </xf>
    <xf numFmtId="3" fontId="1" fillId="2" borderId="65" xfId="0" applyNumberFormat="1" applyFont="1" applyFill="1" applyBorder="1" applyAlignment="1">
      <alignment horizontal="center" vertical="top"/>
    </xf>
    <xf numFmtId="3" fontId="20" fillId="3" borderId="34" xfId="0" applyNumberFormat="1" applyFont="1" applyFill="1" applyBorder="1" applyAlignment="1">
      <alignment horizontal="center" vertical="top"/>
    </xf>
    <xf numFmtId="3" fontId="20" fillId="3" borderId="65" xfId="0" applyNumberFormat="1" applyFont="1" applyFill="1" applyBorder="1" applyAlignment="1">
      <alignment horizontal="center" vertical="top"/>
    </xf>
    <xf numFmtId="0" fontId="1" fillId="0" borderId="38" xfId="0" applyFont="1" applyBorder="1" applyAlignment="1">
      <alignment horizontal="center" vertical="top" wrapText="1"/>
    </xf>
    <xf numFmtId="0" fontId="1" fillId="0" borderId="39" xfId="0" applyFont="1" applyBorder="1" applyAlignment="1">
      <alignment horizontal="center" vertical="top" wrapText="1"/>
    </xf>
    <xf numFmtId="0" fontId="20" fillId="3" borderId="13" xfId="0" applyFont="1" applyFill="1" applyBorder="1" applyAlignment="1">
      <alignment horizontal="center" vertical="top"/>
    </xf>
    <xf numFmtId="0" fontId="20" fillId="3" borderId="49" xfId="0" applyFont="1" applyFill="1" applyBorder="1" applyAlignment="1">
      <alignment horizontal="center" vertical="top"/>
    </xf>
    <xf numFmtId="3" fontId="20" fillId="3" borderId="72" xfId="0" applyNumberFormat="1" applyFont="1" applyFill="1" applyBorder="1" applyAlignment="1">
      <alignment horizontal="center" vertical="top"/>
    </xf>
    <xf numFmtId="3" fontId="20" fillId="3" borderId="77" xfId="0" applyNumberFormat="1" applyFont="1" applyFill="1" applyBorder="1" applyAlignment="1">
      <alignment horizontal="center" vertical="top"/>
    </xf>
    <xf numFmtId="3" fontId="20" fillId="3" borderId="74" xfId="0" applyNumberFormat="1" applyFont="1" applyFill="1" applyBorder="1" applyAlignment="1">
      <alignment horizontal="center" vertical="top"/>
    </xf>
    <xf numFmtId="0" fontId="20" fillId="3" borderId="4" xfId="0" applyFont="1" applyFill="1" applyBorder="1" applyAlignment="1">
      <alignment horizontal="center" vertical="top"/>
    </xf>
    <xf numFmtId="0" fontId="20" fillId="3" borderId="112" xfId="0" applyFont="1" applyFill="1" applyBorder="1" applyAlignment="1">
      <alignment horizontal="center" vertical="top"/>
    </xf>
    <xf numFmtId="0" fontId="20" fillId="3" borderId="113" xfId="0" applyFont="1" applyFill="1" applyBorder="1" applyAlignment="1">
      <alignment horizontal="center" vertical="top"/>
    </xf>
    <xf numFmtId="0" fontId="20" fillId="3" borderId="5" xfId="0" applyFont="1" applyFill="1" applyBorder="1" applyAlignment="1">
      <alignment horizontal="center" vertical="top"/>
    </xf>
    <xf numFmtId="0" fontId="20" fillId="3" borderId="66" xfId="0" applyFont="1" applyFill="1" applyBorder="1" applyAlignment="1">
      <alignment horizontal="center" vertical="top"/>
    </xf>
    <xf numFmtId="0" fontId="20" fillId="3" borderId="67" xfId="0" applyFont="1" applyFill="1" applyBorder="1" applyAlignment="1">
      <alignment horizontal="center" vertical="top"/>
    </xf>
    <xf numFmtId="0" fontId="20" fillId="3" borderId="48" xfId="0" applyFont="1" applyFill="1" applyBorder="1" applyAlignment="1">
      <alignment horizontal="center" vertical="top"/>
    </xf>
    <xf numFmtId="0" fontId="20" fillId="3" borderId="46" xfId="0" applyFont="1" applyFill="1" applyBorder="1" applyAlignment="1">
      <alignment horizontal="center" vertical="top"/>
    </xf>
    <xf numFmtId="0" fontId="27" fillId="4" borderId="41" xfId="0" applyFont="1" applyFill="1" applyBorder="1" applyAlignment="1">
      <alignment horizontal="left" vertical="center"/>
    </xf>
    <xf numFmtId="0" fontId="21" fillId="2" borderId="94" xfId="0" applyFont="1" applyFill="1" applyBorder="1" applyAlignment="1">
      <alignment horizontal="left" vertical="top"/>
    </xf>
    <xf numFmtId="0" fontId="21" fillId="3" borderId="91" xfId="0" applyFont="1" applyFill="1" applyBorder="1" applyAlignment="1">
      <alignment horizontal="left" vertical="top"/>
    </xf>
    <xf numFmtId="0" fontId="21" fillId="2" borderId="87" xfId="0" applyFont="1" applyFill="1" applyBorder="1" applyAlignment="1">
      <alignment horizontal="left" vertical="top"/>
    </xf>
    <xf numFmtId="0" fontId="21" fillId="2" borderId="91" xfId="0" applyFont="1" applyFill="1" applyBorder="1" applyAlignment="1">
      <alignment horizontal="left" vertical="top"/>
    </xf>
    <xf numFmtId="0" fontId="21" fillId="2" borderId="95" xfId="0" applyFont="1" applyFill="1" applyBorder="1" applyAlignment="1">
      <alignment horizontal="left" vertical="top"/>
    </xf>
    <xf numFmtId="0" fontId="20" fillId="2" borderId="33" xfId="0" applyFont="1" applyFill="1" applyBorder="1" applyAlignment="1">
      <alignment horizontal="left" vertical="top" indent="1"/>
    </xf>
    <xf numFmtId="0" fontId="20" fillId="3" borderId="34" xfId="0" applyFont="1" applyFill="1" applyBorder="1" applyAlignment="1">
      <alignment horizontal="center" vertical="top"/>
    </xf>
    <xf numFmtId="0" fontId="20" fillId="3" borderId="65" xfId="0" applyFont="1" applyFill="1" applyBorder="1" applyAlignment="1">
      <alignment horizontal="center" vertical="top"/>
    </xf>
    <xf numFmtId="0" fontId="28" fillId="4" borderId="15" xfId="0" applyFont="1" applyFill="1" applyBorder="1" applyAlignment="1">
      <alignment horizontal="center"/>
    </xf>
    <xf numFmtId="0" fontId="29" fillId="3" borderId="32" xfId="0" applyFont="1" applyFill="1" applyBorder="1" applyAlignment="1">
      <alignment horizontal="left" vertical="top"/>
    </xf>
    <xf numFmtId="0" fontId="29" fillId="2" borderId="94" xfId="0" applyFont="1" applyFill="1" applyBorder="1" applyAlignment="1">
      <alignment horizontal="center" vertical="top"/>
    </xf>
    <xf numFmtId="0" fontId="29" fillId="3" borderId="91" xfId="0" applyFont="1" applyFill="1" applyBorder="1" applyAlignment="1">
      <alignment horizontal="center" vertical="top"/>
    </xf>
    <xf numFmtId="0" fontId="29" fillId="3" borderId="91" xfId="0" applyFont="1" applyFill="1" applyBorder="1" applyAlignment="1">
      <alignment horizontal="left" vertical="top"/>
    </xf>
    <xf numFmtId="0" fontId="29" fillId="2" borderId="87" xfId="0" applyFont="1" applyFill="1" applyBorder="1" applyAlignment="1">
      <alignment horizontal="left" vertical="top"/>
    </xf>
    <xf numFmtId="0" fontId="5" fillId="0" borderId="0" xfId="20" applyFont="1" applyAlignment="1">
      <alignment vertical="top" wrapText="1"/>
    </xf>
    <xf numFmtId="0" fontId="8" fillId="4" borderId="0" xfId="0" applyFont="1" applyFill="1" applyBorder="1" applyAlignment="1">
      <alignment horizontal="center" vertical="center"/>
    </xf>
    <xf numFmtId="0" fontId="8" fillId="4" borderId="0" xfId="0" applyFont="1" applyFill="1" applyBorder="1" applyAlignment="1">
      <alignment horizontal="center" vertical="top"/>
    </xf>
    <xf numFmtId="0" fontId="1" fillId="0" borderId="0" xfId="0" applyFont="1" applyBorder="1" applyAlignment="1">
      <alignment vertical="top" wrapText="1"/>
    </xf>
    <xf numFmtId="0" fontId="9" fillId="0" borderId="0" xfId="0" applyFont="1" applyBorder="1" applyAlignment="1">
      <alignment vertical="top" wrapText="1"/>
    </xf>
    <xf numFmtId="0" fontId="5" fillId="0" borderId="0" xfId="20" applyAlignment="1">
      <alignment/>
    </xf>
    <xf numFmtId="0" fontId="0" fillId="5" borderId="30" xfId="0" applyFill="1" applyBorder="1" applyAlignment="1">
      <alignment horizontal="center"/>
    </xf>
    <xf numFmtId="0" fontId="12" fillId="4" borderId="27" xfId="0" applyFont="1" applyFill="1" applyBorder="1" applyAlignment="1">
      <alignment horizontal="center"/>
    </xf>
    <xf numFmtId="0" fontId="20" fillId="3" borderId="116" xfId="0" applyFont="1" applyFill="1" applyBorder="1" applyAlignment="1">
      <alignment horizontal="center" vertical="top"/>
    </xf>
    <xf numFmtId="0" fontId="20" fillId="3" borderId="117" xfId="0" applyFont="1" applyFill="1" applyBorder="1" applyAlignment="1">
      <alignment horizontal="center" vertical="top"/>
    </xf>
    <xf numFmtId="0" fontId="20" fillId="3" borderId="118" xfId="0" applyFont="1" applyFill="1" applyBorder="1" applyAlignment="1">
      <alignment horizontal="center" vertical="top"/>
    </xf>
    <xf numFmtId="0" fontId="20" fillId="3" borderId="119" xfId="0" applyFont="1" applyFill="1" applyBorder="1" applyAlignment="1">
      <alignment horizontal="center" vertical="top"/>
    </xf>
    <xf numFmtId="3" fontId="20" fillId="3" borderId="0" xfId="0" applyNumberFormat="1" applyFont="1" applyFill="1" applyBorder="1" applyAlignment="1">
      <alignment horizontal="center" vertical="top"/>
    </xf>
    <xf numFmtId="0" fontId="0" fillId="0" borderId="0" xfId="0" applyBorder="1" applyAlignment="1">
      <alignment vertical="top" wrapText="1"/>
    </xf>
    <xf numFmtId="0" fontId="23" fillId="0" borderId="0" xfId="0" applyFont="1" applyBorder="1" applyAlignment="1">
      <alignment vertical="top" wrapText="1"/>
    </xf>
    <xf numFmtId="3" fontId="1" fillId="3" borderId="55" xfId="0" applyNumberFormat="1" applyFont="1" applyFill="1" applyBorder="1" applyAlignment="1">
      <alignment horizontal="center" vertical="top"/>
    </xf>
    <xf numFmtId="3" fontId="1" fillId="3" borderId="58" xfId="0" applyNumberFormat="1" applyFont="1" applyFill="1" applyBorder="1" applyAlignment="1">
      <alignment horizontal="center" vertical="top"/>
    </xf>
    <xf numFmtId="0" fontId="20" fillId="3" borderId="120" xfId="0" applyFont="1" applyFill="1" applyBorder="1" applyAlignment="1">
      <alignment horizontal="center" vertical="top"/>
    </xf>
    <xf numFmtId="0" fontId="1" fillId="2" borderId="81" xfId="0" applyFont="1" applyFill="1" applyBorder="1" applyAlignment="1">
      <alignment horizontal="center" vertical="top"/>
    </xf>
    <xf numFmtId="0" fontId="1" fillId="2" borderId="97" xfId="0" applyFont="1" applyFill="1" applyBorder="1" applyAlignment="1">
      <alignment horizontal="center" vertical="top"/>
    </xf>
    <xf numFmtId="0" fontId="1" fillId="2" borderId="121" xfId="0" applyFont="1" applyFill="1" applyBorder="1" applyAlignment="1">
      <alignment horizontal="center" vertical="top"/>
    </xf>
    <xf numFmtId="0" fontId="20" fillId="3" borderId="122" xfId="0" applyFont="1" applyFill="1" applyBorder="1" applyAlignment="1">
      <alignment horizontal="center" vertical="top"/>
    </xf>
    <xf numFmtId="0" fontId="20" fillId="3" borderId="123" xfId="0" applyFont="1" applyFill="1" applyBorder="1" applyAlignment="1">
      <alignment horizontal="center" vertical="top"/>
    </xf>
    <xf numFmtId="0" fontId="20" fillId="3" borderId="124" xfId="0" applyFont="1" applyFill="1" applyBorder="1" applyAlignment="1">
      <alignment horizontal="center" vertical="top"/>
    </xf>
    <xf numFmtId="0" fontId="20" fillId="3" borderId="125" xfId="0" applyFont="1" applyFill="1" applyBorder="1" applyAlignment="1">
      <alignment horizontal="center" vertical="top"/>
    </xf>
    <xf numFmtId="0" fontId="20" fillId="3" borderId="126" xfId="0" applyFont="1" applyFill="1" applyBorder="1" applyAlignment="1">
      <alignment horizontal="center" vertical="top"/>
    </xf>
    <xf numFmtId="0" fontId="20" fillId="3" borderId="127" xfId="0" applyFont="1" applyFill="1" applyBorder="1" applyAlignment="1">
      <alignment horizontal="center" vertical="top"/>
    </xf>
    <xf numFmtId="0" fontId="1" fillId="2" borderId="128" xfId="0" applyFont="1" applyFill="1" applyBorder="1" applyAlignment="1">
      <alignment horizontal="center" vertical="top"/>
    </xf>
    <xf numFmtId="0" fontId="1" fillId="2" borderId="88" xfId="0" applyFont="1" applyFill="1" applyBorder="1" applyAlignment="1">
      <alignment horizontal="center" vertical="top"/>
    </xf>
    <xf numFmtId="0" fontId="1" fillId="2" borderId="7" xfId="0" applyFont="1" applyFill="1" applyBorder="1" applyAlignment="1">
      <alignment horizontal="center" vertical="top"/>
    </xf>
    <xf numFmtId="0" fontId="1" fillId="2" borderId="129" xfId="0" applyFont="1" applyFill="1" applyBorder="1" applyAlignment="1">
      <alignment horizontal="center" vertical="top"/>
    </xf>
    <xf numFmtId="0" fontId="20" fillId="3" borderId="130" xfId="0" applyFont="1" applyFill="1" applyBorder="1" applyAlignment="1">
      <alignment horizontal="center" vertical="top"/>
    </xf>
    <xf numFmtId="0" fontId="20" fillId="2" borderId="33" xfId="0" applyFont="1" applyFill="1" applyBorder="1" applyAlignment="1">
      <alignment horizontal="left" vertical="top" indent="3"/>
    </xf>
    <xf numFmtId="0" fontId="20" fillId="2" borderId="33" xfId="0" applyFont="1" applyFill="1" applyBorder="1" applyAlignment="1" quotePrefix="1">
      <alignment horizontal="left" vertical="top" indent="3"/>
    </xf>
    <xf numFmtId="0" fontId="20" fillId="3" borderId="68" xfId="0" applyFont="1" applyFill="1" applyBorder="1" applyAlignment="1">
      <alignment horizontal="center" vertical="top"/>
    </xf>
    <xf numFmtId="0" fontId="20" fillId="3" borderId="131" xfId="0" applyFont="1" applyFill="1" applyBorder="1" applyAlignment="1">
      <alignment horizontal="center" vertical="top"/>
    </xf>
    <xf numFmtId="0" fontId="8" fillId="4" borderId="132" xfId="0" applyFont="1" applyFill="1" applyBorder="1" applyAlignment="1">
      <alignment horizontal="center" vertical="center"/>
    </xf>
    <xf numFmtId="0" fontId="1" fillId="2" borderId="27" xfId="0" applyFont="1" applyFill="1" applyBorder="1" applyAlignment="1">
      <alignment horizontal="center" vertical="top"/>
    </xf>
    <xf numFmtId="0" fontId="1" fillId="2" borderId="133" xfId="0" applyFont="1" applyFill="1" applyBorder="1" applyAlignment="1">
      <alignment horizontal="center" vertical="top"/>
    </xf>
    <xf numFmtId="0" fontId="1" fillId="2" borderId="112" xfId="0" applyFont="1" applyFill="1" applyBorder="1" applyAlignment="1">
      <alignment horizontal="center" vertical="top"/>
    </xf>
    <xf numFmtId="0" fontId="1" fillId="2" borderId="130" xfId="0" applyFont="1" applyFill="1" applyBorder="1" applyAlignment="1">
      <alignment horizontal="center" vertical="top"/>
    </xf>
    <xf numFmtId="0" fontId="1" fillId="2" borderId="66" xfId="0" applyFont="1" applyFill="1" applyBorder="1" applyAlignment="1">
      <alignment horizontal="center" vertical="top"/>
    </xf>
    <xf numFmtId="0" fontId="1" fillId="2" borderId="120" xfId="0" applyFont="1" applyFill="1" applyBorder="1" applyAlignment="1">
      <alignment horizontal="center" vertical="top"/>
    </xf>
    <xf numFmtId="0" fontId="1" fillId="2" borderId="68" xfId="0" applyFont="1" applyFill="1" applyBorder="1" applyAlignment="1">
      <alignment horizontal="center" vertical="top"/>
    </xf>
    <xf numFmtId="0" fontId="1" fillId="2" borderId="131" xfId="0" applyFont="1" applyFill="1" applyBorder="1" applyAlignment="1">
      <alignment horizontal="center" vertical="top"/>
    </xf>
    <xf numFmtId="0" fontId="29" fillId="3" borderId="16" xfId="0" applyFont="1" applyFill="1" applyBorder="1" applyAlignment="1">
      <alignment horizontal="center" vertical="top"/>
    </xf>
    <xf numFmtId="0" fontId="29" fillId="3" borderId="32" xfId="0" applyFont="1" applyFill="1" applyBorder="1" applyAlignment="1">
      <alignment horizontal="center" vertical="top"/>
    </xf>
    <xf numFmtId="0" fontId="21" fillId="3" borderId="32" xfId="0" applyFont="1" applyFill="1" applyBorder="1" applyAlignment="1">
      <alignment horizontal="center" vertical="top"/>
    </xf>
    <xf numFmtId="0" fontId="21" fillId="3" borderId="17" xfId="0" applyFont="1" applyFill="1" applyBorder="1" applyAlignment="1">
      <alignment horizontal="center" vertical="top"/>
    </xf>
    <xf numFmtId="0" fontId="20" fillId="3" borderId="81" xfId="0" applyFont="1" applyFill="1" applyBorder="1" applyAlignment="1">
      <alignment horizontal="center" vertical="top"/>
    </xf>
    <xf numFmtId="0" fontId="20" fillId="3" borderId="134" xfId="0" applyFont="1" applyFill="1" applyBorder="1" applyAlignment="1">
      <alignment horizontal="center" vertical="top"/>
    </xf>
    <xf numFmtId="172" fontId="1" fillId="3" borderId="135" xfId="22" applyNumberFormat="1" applyFont="1" applyFill="1" applyBorder="1" applyAlignment="1">
      <alignment horizontal="center" vertical="top"/>
    </xf>
    <xf numFmtId="172" fontId="1" fillId="3" borderId="136" xfId="22" applyNumberFormat="1" applyFont="1" applyFill="1" applyBorder="1" applyAlignment="1">
      <alignment horizontal="center" vertical="top"/>
    </xf>
    <xf numFmtId="172" fontId="1" fillId="3" borderId="137" xfId="22" applyNumberFormat="1" applyFont="1" applyFill="1" applyBorder="1" applyAlignment="1">
      <alignment horizontal="center" vertical="top"/>
    </xf>
    <xf numFmtId="172" fontId="1" fillId="3" borderId="129" xfId="22" applyNumberFormat="1" applyFont="1" applyFill="1" applyBorder="1" applyAlignment="1">
      <alignment horizontal="center" vertical="top"/>
    </xf>
    <xf numFmtId="172" fontId="1" fillId="3" borderId="138" xfId="22" applyNumberFormat="1" applyFont="1" applyFill="1" applyBorder="1" applyAlignment="1">
      <alignment horizontal="center" vertical="top"/>
    </xf>
    <xf numFmtId="3" fontId="20" fillId="3" borderId="139" xfId="0" applyNumberFormat="1" applyFont="1" applyFill="1" applyBorder="1" applyAlignment="1">
      <alignment horizontal="center" vertical="top"/>
    </xf>
    <xf numFmtId="3" fontId="20" fillId="3" borderId="140" xfId="0" applyNumberFormat="1" applyFont="1" applyFill="1" applyBorder="1" applyAlignment="1">
      <alignment horizontal="center" vertical="top"/>
    </xf>
    <xf numFmtId="3" fontId="20" fillId="3" borderId="141" xfId="0" applyNumberFormat="1" applyFont="1" applyFill="1" applyBorder="1" applyAlignment="1">
      <alignment horizontal="center" vertical="top"/>
    </xf>
    <xf numFmtId="3" fontId="20" fillId="3" borderId="130" xfId="0" applyNumberFormat="1" applyFont="1" applyFill="1" applyBorder="1" applyAlignment="1">
      <alignment horizontal="center" vertical="top"/>
    </xf>
    <xf numFmtId="3" fontId="20" fillId="3" borderId="120" xfId="0" applyNumberFormat="1" applyFont="1" applyFill="1" applyBorder="1" applyAlignment="1">
      <alignment horizontal="center" vertical="top"/>
    </xf>
    <xf numFmtId="3" fontId="20" fillId="3" borderId="131" xfId="0" applyNumberFormat="1" applyFont="1" applyFill="1" applyBorder="1" applyAlignment="1">
      <alignment horizontal="center" vertical="top"/>
    </xf>
    <xf numFmtId="3" fontId="1" fillId="2" borderId="66" xfId="0" applyNumberFormat="1" applyFont="1" applyFill="1" applyBorder="1" applyAlignment="1">
      <alignment horizontal="center" vertical="top"/>
    </xf>
    <xf numFmtId="3" fontId="1" fillId="2" borderId="120" xfId="0" applyNumberFormat="1" applyFont="1" applyFill="1" applyBorder="1" applyAlignment="1">
      <alignment horizontal="center" vertical="top"/>
    </xf>
    <xf numFmtId="3" fontId="1" fillId="2" borderId="68" xfId="0" applyNumberFormat="1" applyFont="1" applyFill="1" applyBorder="1" applyAlignment="1">
      <alignment horizontal="center" vertical="top"/>
    </xf>
    <xf numFmtId="3" fontId="1" fillId="2" borderId="131" xfId="0" applyNumberFormat="1" applyFont="1" applyFill="1" applyBorder="1" applyAlignment="1">
      <alignment horizontal="center" vertical="top"/>
    </xf>
    <xf numFmtId="0" fontId="1" fillId="2" borderId="134" xfId="0" applyFont="1" applyFill="1" applyBorder="1" applyAlignment="1">
      <alignment horizontal="center" vertical="top"/>
    </xf>
    <xf numFmtId="0" fontId="1" fillId="3" borderId="130" xfId="0" applyFont="1" applyFill="1" applyBorder="1" applyAlignment="1">
      <alignment horizontal="center" vertical="top"/>
    </xf>
    <xf numFmtId="0" fontId="1" fillId="3" borderId="120" xfId="0" applyFont="1" applyFill="1" applyBorder="1" applyAlignment="1">
      <alignment horizontal="center" vertical="top"/>
    </xf>
    <xf numFmtId="0" fontId="1" fillId="3" borderId="131" xfId="0" applyFont="1" applyFill="1" applyBorder="1" applyAlignment="1">
      <alignment horizontal="center" vertical="top"/>
    </xf>
    <xf numFmtId="0" fontId="1" fillId="3" borderId="142" xfId="0" applyFont="1" applyFill="1" applyBorder="1" applyAlignment="1">
      <alignment horizontal="center" vertical="top"/>
    </xf>
    <xf numFmtId="0" fontId="1" fillId="3" borderId="81" xfId="0" applyFont="1" applyFill="1" applyBorder="1" applyAlignment="1">
      <alignment horizontal="center" vertical="top"/>
    </xf>
    <xf numFmtId="0" fontId="1" fillId="2" borderId="143" xfId="0" applyFont="1" applyFill="1" applyBorder="1" applyAlignment="1">
      <alignment horizontal="center" vertical="top"/>
    </xf>
    <xf numFmtId="0" fontId="8" fillId="4" borderId="42" xfId="0" applyFont="1" applyFill="1" applyBorder="1" applyAlignment="1">
      <alignment horizontal="center" vertical="center"/>
    </xf>
    <xf numFmtId="172" fontId="0" fillId="3" borderId="144" xfId="22" applyNumberFormat="1" applyFont="1" applyFill="1" applyBorder="1" applyAlignment="1">
      <alignment horizontal="center" vertical="top"/>
    </xf>
    <xf numFmtId="172" fontId="0" fillId="3" borderId="145" xfId="22" applyNumberFormat="1" applyFont="1" applyFill="1" applyBorder="1" applyAlignment="1">
      <alignment horizontal="center" vertical="top"/>
    </xf>
    <xf numFmtId="3" fontId="20" fillId="3" borderId="146" xfId="0" applyNumberFormat="1" applyFont="1" applyFill="1" applyBorder="1" applyAlignment="1">
      <alignment horizontal="center" vertical="top"/>
    </xf>
    <xf numFmtId="0" fontId="1" fillId="2" borderId="147" xfId="0" applyFont="1" applyFill="1" applyBorder="1" applyAlignment="1">
      <alignment horizontal="center" vertical="top"/>
    </xf>
    <xf numFmtId="3" fontId="1" fillId="3" borderId="131" xfId="0" applyNumberFormat="1" applyFont="1" applyFill="1" applyBorder="1" applyAlignment="1">
      <alignment horizontal="center" vertical="top"/>
    </xf>
    <xf numFmtId="3" fontId="1" fillId="2" borderId="78" xfId="0" applyNumberFormat="1" applyFont="1" applyFill="1" applyBorder="1" applyAlignment="1">
      <alignment horizontal="center" vertical="top"/>
    </xf>
    <xf numFmtId="3" fontId="1" fillId="2" borderId="112" xfId="0" applyNumberFormat="1" applyFont="1" applyFill="1" applyBorder="1" applyAlignment="1">
      <alignment horizontal="center" vertical="top"/>
    </xf>
    <xf numFmtId="3" fontId="1" fillId="2" borderId="130" xfId="0" applyNumberFormat="1" applyFont="1" applyFill="1" applyBorder="1" applyAlignment="1">
      <alignment horizontal="center" vertical="top"/>
    </xf>
    <xf numFmtId="0" fontId="1" fillId="3" borderId="148" xfId="0" applyFont="1" applyFill="1" applyBorder="1" applyAlignment="1">
      <alignment horizontal="center" vertical="top"/>
    </xf>
    <xf numFmtId="0" fontId="1" fillId="3" borderId="149" xfId="0" applyFont="1" applyFill="1" applyBorder="1" applyAlignment="1">
      <alignment horizontal="center" vertical="top"/>
    </xf>
    <xf numFmtId="0" fontId="13" fillId="4" borderId="43" xfId="0" applyFont="1" applyFill="1" applyBorder="1" applyAlignment="1">
      <alignment/>
    </xf>
    <xf numFmtId="0" fontId="12" fillId="4" borderId="41" xfId="0" applyFont="1" applyFill="1" applyBorder="1" applyAlignment="1">
      <alignment/>
    </xf>
    <xf numFmtId="0" fontId="12" fillId="4" borderId="41" xfId="0" applyFont="1" applyFill="1" applyBorder="1" applyAlignment="1">
      <alignment horizontal="center"/>
    </xf>
    <xf numFmtId="0" fontId="0" fillId="2" borderId="150" xfId="0" applyFont="1" applyFill="1" applyBorder="1" applyAlignment="1">
      <alignment vertical="top"/>
    </xf>
    <xf numFmtId="0" fontId="1" fillId="2" borderId="144" xfId="0" applyFont="1" applyFill="1" applyBorder="1" applyAlignment="1">
      <alignment vertical="top" wrapText="1"/>
    </xf>
    <xf numFmtId="0" fontId="14" fillId="0" borderId="144" xfId="0" applyFont="1" applyBorder="1" applyAlignment="1">
      <alignment horizontal="center"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22" fillId="0" borderId="150" xfId="0" applyFont="1" applyBorder="1" applyAlignment="1">
      <alignment vertical="top" wrapText="1"/>
    </xf>
    <xf numFmtId="0" fontId="22" fillId="0" borderId="144" xfId="0" applyFont="1" applyBorder="1" applyAlignment="1">
      <alignment vertical="top" wrapText="1"/>
    </xf>
    <xf numFmtId="0" fontId="22" fillId="0" borderId="145" xfId="0" applyFont="1" applyBorder="1" applyAlignment="1">
      <alignment vertical="top" wrapText="1"/>
    </xf>
    <xf numFmtId="0" fontId="8" fillId="5" borderId="2" xfId="0" applyFont="1" applyFill="1" applyBorder="1" applyAlignment="1">
      <alignment horizontal="center" vertical="top"/>
    </xf>
    <xf numFmtId="0" fontId="8" fillId="5" borderId="27" xfId="0" applyFont="1" applyFill="1" applyBorder="1" applyAlignment="1">
      <alignment horizontal="center" vertical="top"/>
    </xf>
    <xf numFmtId="0" fontId="22" fillId="0" borderId="151" xfId="0" applyFont="1" applyBorder="1" applyAlignment="1">
      <alignment horizontal="center" vertical="top" wrapText="1"/>
    </xf>
    <xf numFmtId="0" fontId="1" fillId="0" borderId="152" xfId="0" applyFont="1" applyBorder="1" applyAlignment="1">
      <alignment vertical="top" wrapText="1"/>
    </xf>
    <xf numFmtId="0" fontId="1" fillId="0" borderId="153" xfId="0" applyFont="1" applyBorder="1" applyAlignment="1">
      <alignment vertical="top" wrapText="1"/>
    </xf>
    <xf numFmtId="0" fontId="1" fillId="0" borderId="154" xfId="0" applyFont="1" applyBorder="1" applyAlignment="1">
      <alignment vertical="top" wrapText="1"/>
    </xf>
    <xf numFmtId="0" fontId="1" fillId="0" borderId="155" xfId="0" applyFont="1" applyBorder="1" applyAlignment="1">
      <alignment vertical="top" wrapText="1"/>
    </xf>
    <xf numFmtId="0" fontId="22" fillId="0" borderId="41" xfId="0" applyFont="1" applyBorder="1" applyAlignment="1">
      <alignment horizontal="center" vertical="top" wrapText="1"/>
    </xf>
    <xf numFmtId="0" fontId="9" fillId="0" borderId="41" xfId="0" applyFont="1" applyBorder="1" applyAlignment="1">
      <alignment vertical="top" wrapText="1"/>
    </xf>
    <xf numFmtId="0" fontId="22" fillId="0" borderId="40" xfId="0" applyFont="1" applyBorder="1" applyAlignment="1">
      <alignment horizontal="center" vertical="center" wrapText="1"/>
    </xf>
    <xf numFmtId="0" fontId="22" fillId="0" borderId="38" xfId="0" applyFont="1" applyBorder="1" applyAlignment="1">
      <alignment horizontal="center" vertical="center" wrapText="1"/>
    </xf>
    <xf numFmtId="0" fontId="5" fillId="0" borderId="0" xfId="20" applyFont="1" applyAlignment="1">
      <alignment vertical="top"/>
    </xf>
    <xf numFmtId="3" fontId="1" fillId="2" borderId="133" xfId="0" applyNumberFormat="1" applyFont="1" applyFill="1" applyBorder="1" applyAlignment="1">
      <alignment horizontal="center" vertical="top"/>
    </xf>
    <xf numFmtId="3" fontId="1" fillId="2" borderId="156" xfId="0" applyNumberFormat="1" applyFont="1" applyFill="1" applyBorder="1" applyAlignment="1">
      <alignment horizontal="center" vertical="top"/>
    </xf>
    <xf numFmtId="3" fontId="1" fillId="2" borderId="27" xfId="0" applyNumberFormat="1" applyFont="1" applyFill="1" applyBorder="1" applyAlignment="1">
      <alignment horizontal="center" vertical="top"/>
    </xf>
    <xf numFmtId="3" fontId="20" fillId="3" borderId="132" xfId="0" applyNumberFormat="1" applyFont="1" applyFill="1" applyBorder="1" applyAlignment="1">
      <alignment horizontal="center" vertical="top"/>
    </xf>
    <xf numFmtId="3" fontId="1" fillId="2" borderId="157" xfId="0" applyNumberFormat="1" applyFont="1" applyFill="1" applyBorder="1" applyAlignment="1">
      <alignment horizontal="center" vertical="top"/>
    </xf>
    <xf numFmtId="172" fontId="9" fillId="3" borderId="144" xfId="22" applyNumberFormat="1" applyFont="1" applyFill="1" applyBorder="1" applyAlignment="1">
      <alignment horizontal="center" vertical="top"/>
    </xf>
    <xf numFmtId="172" fontId="9" fillId="3" borderId="145" xfId="22" applyNumberFormat="1" applyFont="1" applyFill="1" applyBorder="1" applyAlignment="1">
      <alignment horizontal="center" vertical="top"/>
    </xf>
    <xf numFmtId="0" fontId="8" fillId="4" borderId="0" xfId="0" applyFont="1" applyFill="1" applyBorder="1" applyAlignment="1">
      <alignment vertical="top"/>
    </xf>
    <xf numFmtId="0" fontId="8" fillId="4" borderId="33" xfId="0" applyFont="1" applyFill="1" applyBorder="1" applyAlignment="1">
      <alignment horizontal="center" vertical="top"/>
    </xf>
    <xf numFmtId="0" fontId="9" fillId="0" borderId="144" xfId="0" applyFont="1" applyBorder="1" applyAlignment="1">
      <alignment vertical="top" wrapText="1"/>
    </xf>
    <xf numFmtId="0" fontId="9" fillId="0" borderId="145" xfId="0" applyFont="1" applyBorder="1" applyAlignment="1">
      <alignment vertical="top" wrapText="1"/>
    </xf>
    <xf numFmtId="3" fontId="20" fillId="3" borderId="158" xfId="0" applyNumberFormat="1" applyFont="1" applyFill="1" applyBorder="1" applyAlignment="1">
      <alignment horizontal="center" vertical="top"/>
    </xf>
    <xf numFmtId="3" fontId="20" fillId="3" borderId="159" xfId="0" applyNumberFormat="1" applyFont="1" applyFill="1" applyBorder="1" applyAlignment="1">
      <alignment horizontal="center" vertical="top"/>
    </xf>
    <xf numFmtId="3" fontId="20" fillId="3" borderId="126" xfId="0" applyNumberFormat="1" applyFont="1" applyFill="1" applyBorder="1" applyAlignment="1">
      <alignment horizontal="center" vertical="top"/>
    </xf>
    <xf numFmtId="3" fontId="20" fillId="3" borderId="160" xfId="0" applyNumberFormat="1" applyFont="1" applyFill="1" applyBorder="1" applyAlignment="1">
      <alignment horizontal="center" vertical="top"/>
    </xf>
    <xf numFmtId="3" fontId="1" fillId="2" borderId="88" xfId="0" applyNumberFormat="1" applyFont="1" applyFill="1" applyBorder="1" applyAlignment="1">
      <alignment horizontal="center" vertical="top"/>
    </xf>
    <xf numFmtId="3" fontId="1" fillId="2" borderId="7" xfId="0" applyNumberFormat="1" applyFont="1" applyFill="1" applyBorder="1" applyAlignment="1">
      <alignment horizontal="center" vertical="top"/>
    </xf>
    <xf numFmtId="3" fontId="1" fillId="2" borderId="161" xfId="0" applyNumberFormat="1" applyFont="1" applyFill="1" applyBorder="1" applyAlignment="1">
      <alignment horizontal="center" vertical="top"/>
    </xf>
    <xf numFmtId="3" fontId="1" fillId="2" borderId="134" xfId="0" applyNumberFormat="1" applyFont="1" applyFill="1" applyBorder="1" applyAlignment="1">
      <alignment horizontal="center" vertical="top"/>
    </xf>
    <xf numFmtId="3" fontId="20" fillId="3" borderId="162" xfId="0" applyNumberFormat="1" applyFont="1" applyFill="1" applyBorder="1" applyAlignment="1">
      <alignment horizontal="center" vertical="top"/>
    </xf>
    <xf numFmtId="3" fontId="1" fillId="2" borderId="146" xfId="0" applyNumberFormat="1" applyFont="1" applyFill="1" applyBorder="1" applyAlignment="1">
      <alignment horizontal="center" vertical="top"/>
    </xf>
    <xf numFmtId="0" fontId="1" fillId="0" borderId="40"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0" xfId="0" applyFont="1" applyFill="1" applyBorder="1" applyAlignment="1">
      <alignment horizontal="center" vertical="top"/>
    </xf>
    <xf numFmtId="0" fontId="1" fillId="0" borderId="0" xfId="0" applyFont="1" applyFill="1" applyAlignment="1">
      <alignment horizontal="center" vertical="top"/>
    </xf>
    <xf numFmtId="0" fontId="8" fillId="0" borderId="0" xfId="0" applyFont="1" applyFill="1" applyBorder="1" applyAlignment="1">
      <alignment horizontal="center" vertical="center"/>
    </xf>
    <xf numFmtId="3" fontId="1" fillId="0" borderId="0" xfId="0" applyNumberFormat="1" applyFont="1" applyFill="1" applyBorder="1" applyAlignment="1">
      <alignment horizontal="center" vertical="top"/>
    </xf>
    <xf numFmtId="3" fontId="20" fillId="0" borderId="0" xfId="0" applyNumberFormat="1" applyFont="1" applyFill="1" applyBorder="1" applyAlignment="1">
      <alignment horizontal="center" vertical="top"/>
    </xf>
    <xf numFmtId="0" fontId="0" fillId="0" borderId="0" xfId="0" applyFill="1" applyAlignment="1">
      <alignment/>
    </xf>
    <xf numFmtId="172" fontId="0" fillId="0" borderId="0" xfId="22" applyNumberFormat="1" applyFont="1" applyFill="1" applyBorder="1" applyAlignment="1">
      <alignment horizontal="center" vertical="top"/>
    </xf>
    <xf numFmtId="0" fontId="8" fillId="0" borderId="0" xfId="0" applyFont="1" applyFill="1" applyBorder="1" applyAlignment="1">
      <alignment horizontal="center" vertical="top"/>
    </xf>
    <xf numFmtId="0" fontId="20" fillId="0" borderId="0" xfId="0" applyFont="1" applyFill="1" applyBorder="1" applyAlignment="1">
      <alignment horizontal="center" vertical="top"/>
    </xf>
    <xf numFmtId="3" fontId="20" fillId="3" borderId="163" xfId="0" applyNumberFormat="1" applyFont="1" applyFill="1" applyBorder="1" applyAlignment="1">
      <alignment horizontal="center" vertical="top"/>
    </xf>
    <xf numFmtId="3" fontId="1" fillId="2" borderId="17" xfId="0" applyNumberFormat="1" applyFont="1" applyFill="1" applyBorder="1" applyAlignment="1">
      <alignment horizontal="center" vertical="top"/>
    </xf>
    <xf numFmtId="3" fontId="20" fillId="3" borderId="122" xfId="0" applyNumberFormat="1" applyFont="1" applyFill="1" applyBorder="1" applyAlignment="1">
      <alignment horizontal="center" vertical="top"/>
    </xf>
    <xf numFmtId="3" fontId="20" fillId="3" borderId="123" xfId="0" applyNumberFormat="1" applyFont="1" applyFill="1" applyBorder="1" applyAlignment="1">
      <alignment horizontal="center" vertical="top"/>
    </xf>
    <xf numFmtId="3" fontId="20" fillId="3" borderId="124" xfId="0" applyNumberFormat="1" applyFont="1" applyFill="1" applyBorder="1" applyAlignment="1">
      <alignment horizontal="center" vertical="top"/>
    </xf>
    <xf numFmtId="3" fontId="20" fillId="3" borderId="84" xfId="0" applyNumberFormat="1" applyFont="1" applyFill="1" applyBorder="1" applyAlignment="1">
      <alignment horizontal="center" vertical="top"/>
    </xf>
    <xf numFmtId="3" fontId="20" fillId="3" borderId="154" xfId="0" applyNumberFormat="1" applyFont="1" applyFill="1" applyBorder="1" applyAlignment="1">
      <alignment horizontal="center" vertical="top"/>
    </xf>
    <xf numFmtId="3" fontId="1" fillId="2" borderId="154" xfId="0" applyNumberFormat="1" applyFont="1" applyFill="1" applyBorder="1" applyAlignment="1">
      <alignment horizontal="center" vertical="top"/>
    </xf>
    <xf numFmtId="3" fontId="1" fillId="2" borderId="89" xfId="0" applyNumberFormat="1" applyFont="1" applyFill="1" applyBorder="1" applyAlignment="1">
      <alignment horizontal="center" vertical="top"/>
    </xf>
    <xf numFmtId="3" fontId="1" fillId="2" borderId="58" xfId="0" applyNumberFormat="1" applyFont="1" applyFill="1" applyBorder="1" applyAlignment="1">
      <alignment horizontal="center" vertical="top"/>
    </xf>
    <xf numFmtId="3" fontId="1" fillId="2" borderId="59" xfId="0" applyNumberFormat="1" applyFont="1" applyFill="1" applyBorder="1" applyAlignment="1">
      <alignment horizontal="center" vertical="top"/>
    </xf>
    <xf numFmtId="3" fontId="1" fillId="2" borderId="164" xfId="0" applyNumberFormat="1" applyFont="1" applyFill="1" applyBorder="1" applyAlignment="1">
      <alignment horizontal="center" vertical="top"/>
    </xf>
    <xf numFmtId="3" fontId="1" fillId="2" borderId="165" xfId="0" applyNumberFormat="1" applyFont="1" applyFill="1" applyBorder="1" applyAlignment="1">
      <alignment horizontal="center" vertical="top"/>
    </xf>
    <xf numFmtId="3" fontId="20" fillId="3" borderId="166" xfId="0" applyNumberFormat="1" applyFont="1" applyFill="1" applyBorder="1" applyAlignment="1">
      <alignment horizontal="center" vertical="top"/>
    </xf>
    <xf numFmtId="3" fontId="20" fillId="3" borderId="167" xfId="0" applyNumberFormat="1" applyFont="1" applyFill="1" applyBorder="1" applyAlignment="1">
      <alignment horizontal="center" vertical="top"/>
    </xf>
    <xf numFmtId="3" fontId="20" fillId="3" borderId="168" xfId="0" applyNumberFormat="1" applyFont="1" applyFill="1" applyBorder="1" applyAlignment="1">
      <alignment horizontal="center" vertical="top"/>
    </xf>
    <xf numFmtId="3" fontId="20" fillId="3" borderId="169" xfId="0" applyNumberFormat="1" applyFont="1" applyFill="1" applyBorder="1" applyAlignment="1">
      <alignment horizontal="center" vertical="top"/>
    </xf>
    <xf numFmtId="3" fontId="1" fillId="2" borderId="170" xfId="0" applyNumberFormat="1" applyFont="1" applyFill="1" applyBorder="1" applyAlignment="1">
      <alignment horizontal="center" vertical="top"/>
    </xf>
    <xf numFmtId="3" fontId="1" fillId="2" borderId="171" xfId="0" applyNumberFormat="1" applyFont="1" applyFill="1" applyBorder="1" applyAlignment="1">
      <alignment horizontal="center" vertical="top"/>
    </xf>
    <xf numFmtId="3" fontId="20" fillId="3" borderId="117" xfId="0" applyNumberFormat="1" applyFont="1" applyFill="1" applyBorder="1" applyAlignment="1">
      <alignment horizontal="center" vertical="top"/>
    </xf>
    <xf numFmtId="3" fontId="20" fillId="3" borderId="118" xfId="0" applyNumberFormat="1" applyFont="1" applyFill="1" applyBorder="1" applyAlignment="1">
      <alignment horizontal="center" vertical="top"/>
    </xf>
    <xf numFmtId="3" fontId="1" fillId="2" borderId="166" xfId="0" applyNumberFormat="1" applyFont="1" applyFill="1" applyBorder="1" applyAlignment="1">
      <alignment horizontal="center" vertical="top"/>
    </xf>
    <xf numFmtId="3" fontId="1" fillId="2" borderId="167" xfId="0" applyNumberFormat="1" applyFont="1" applyFill="1" applyBorder="1" applyAlignment="1">
      <alignment horizontal="center" vertical="top"/>
    </xf>
    <xf numFmtId="0" fontId="1" fillId="2" borderId="82" xfId="0" applyFont="1" applyFill="1" applyBorder="1" applyAlignment="1">
      <alignment horizontal="center" vertical="top"/>
    </xf>
    <xf numFmtId="3" fontId="1" fillId="3" borderId="61" xfId="0" applyNumberFormat="1" applyFont="1" applyFill="1" applyBorder="1" applyAlignment="1">
      <alignment horizontal="center" vertical="top"/>
    </xf>
    <xf numFmtId="3" fontId="1" fillId="3" borderId="112" xfId="0" applyNumberFormat="1" applyFont="1" applyFill="1" applyBorder="1" applyAlignment="1">
      <alignment horizontal="center" vertical="top"/>
    </xf>
    <xf numFmtId="3" fontId="1" fillId="3" borderId="56" xfId="0" applyNumberFormat="1" applyFont="1" applyFill="1" applyBorder="1" applyAlignment="1">
      <alignment horizontal="center" vertical="top"/>
    </xf>
    <xf numFmtId="3" fontId="1" fillId="3" borderId="172" xfId="0" applyNumberFormat="1" applyFont="1" applyFill="1" applyBorder="1" applyAlignment="1">
      <alignment horizontal="center" vertical="top"/>
    </xf>
    <xf numFmtId="3" fontId="1" fillId="3" borderId="173" xfId="0" applyNumberFormat="1" applyFont="1" applyFill="1" applyBorder="1" applyAlignment="1">
      <alignment horizontal="center" vertical="top"/>
    </xf>
    <xf numFmtId="3" fontId="1" fillId="3" borderId="59" xfId="0" applyNumberFormat="1" applyFont="1" applyFill="1" applyBorder="1" applyAlignment="1">
      <alignment horizontal="center" vertical="top"/>
    </xf>
    <xf numFmtId="3" fontId="1" fillId="3" borderId="57" xfId="0" applyNumberFormat="1" applyFont="1" applyFill="1" applyBorder="1" applyAlignment="1">
      <alignment horizontal="center" vertical="top"/>
    </xf>
    <xf numFmtId="3" fontId="1" fillId="3" borderId="62" xfId="0" applyNumberFormat="1" applyFont="1" applyFill="1" applyBorder="1" applyAlignment="1">
      <alignment horizontal="center" vertical="top"/>
    </xf>
    <xf numFmtId="3" fontId="1" fillId="3" borderId="60" xfId="0" applyNumberFormat="1" applyFont="1" applyFill="1" applyBorder="1" applyAlignment="1">
      <alignment horizontal="center" vertical="top"/>
    </xf>
    <xf numFmtId="3" fontId="1" fillId="3" borderId="81" xfId="0" applyNumberFormat="1" applyFont="1" applyFill="1" applyBorder="1" applyAlignment="1">
      <alignment horizontal="center" vertical="top"/>
    </xf>
    <xf numFmtId="3" fontId="1" fillId="2" borderId="174" xfId="0" applyNumberFormat="1" applyFont="1" applyFill="1" applyBorder="1" applyAlignment="1">
      <alignment horizontal="center" vertical="top"/>
    </xf>
    <xf numFmtId="3" fontId="1" fillId="2" borderId="175" xfId="0" applyNumberFormat="1" applyFont="1" applyFill="1" applyBorder="1" applyAlignment="1">
      <alignment horizontal="center" vertical="top"/>
    </xf>
    <xf numFmtId="3" fontId="1" fillId="2" borderId="147" xfId="0" applyNumberFormat="1" applyFont="1" applyFill="1" applyBorder="1" applyAlignment="1">
      <alignment horizontal="center" vertical="top"/>
    </xf>
    <xf numFmtId="0" fontId="1" fillId="2" borderId="176" xfId="0" applyFont="1" applyFill="1" applyBorder="1" applyAlignment="1">
      <alignment horizontal="center" vertical="top"/>
    </xf>
    <xf numFmtId="0" fontId="1" fillId="0" borderId="21" xfId="0" applyFont="1" applyBorder="1" applyAlignment="1">
      <alignment horizontal="center" vertical="top" wrapText="1"/>
    </xf>
    <xf numFmtId="0" fontId="1" fillId="0" borderId="22" xfId="0" applyFont="1" applyBorder="1" applyAlignment="1">
      <alignment horizontal="center" vertical="top" wrapText="1"/>
    </xf>
    <xf numFmtId="0" fontId="9" fillId="0" borderId="19" xfId="0" applyFont="1" applyBorder="1" applyAlignment="1">
      <alignment vertical="top" wrapText="1"/>
    </xf>
    <xf numFmtId="0" fontId="9" fillId="0" borderId="20" xfId="0" applyFont="1" applyBorder="1" applyAlignment="1">
      <alignment vertical="top" wrapText="1"/>
    </xf>
    <xf numFmtId="0" fontId="22" fillId="0" borderId="18" xfId="0" applyFont="1" applyBorder="1" applyAlignment="1">
      <alignment vertical="top" wrapText="1"/>
    </xf>
    <xf numFmtId="0" fontId="23" fillId="0" borderId="19" xfId="0" applyFont="1" applyBorder="1" applyAlignment="1">
      <alignment vertical="top" wrapText="1"/>
    </xf>
    <xf numFmtId="0" fontId="23" fillId="0" borderId="20" xfId="0" applyFont="1" applyBorder="1" applyAlignment="1">
      <alignment vertical="top" wrapText="1"/>
    </xf>
    <xf numFmtId="0" fontId="1" fillId="0" borderId="41" xfId="0" applyFont="1" applyBorder="1" applyAlignment="1">
      <alignment vertical="top" wrapText="1"/>
    </xf>
    <xf numFmtId="0" fontId="9" fillId="0" borderId="41" xfId="0" applyFont="1" applyBorder="1" applyAlignment="1">
      <alignment vertical="top" wrapText="1"/>
    </xf>
    <xf numFmtId="0" fontId="1" fillId="0" borderId="24" xfId="0" applyFont="1" applyBorder="1" applyAlignment="1">
      <alignment horizontal="left" vertical="center" wrapText="1"/>
    </xf>
    <xf numFmtId="0" fontId="1" fillId="0" borderId="25" xfId="0" applyFont="1" applyBorder="1" applyAlignment="1">
      <alignment horizontal="left" vertical="center" wrapText="1"/>
    </xf>
    <xf numFmtId="0" fontId="1" fillId="0" borderId="177" xfId="0" applyFont="1" applyBorder="1" applyAlignment="1">
      <alignment horizontal="left" vertical="center" wrapText="1"/>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0" fontId="1" fillId="0" borderId="178" xfId="0" applyFont="1" applyBorder="1" applyAlignment="1">
      <alignment horizontal="left" vertical="center" wrapText="1"/>
    </xf>
    <xf numFmtId="0" fontId="1" fillId="0" borderId="152" xfId="0" applyFont="1" applyBorder="1" applyAlignment="1">
      <alignment horizontal="left" vertical="center" wrapText="1"/>
    </xf>
    <xf numFmtId="0" fontId="1" fillId="0" borderId="153" xfId="0" applyFont="1" applyBorder="1" applyAlignment="1">
      <alignment horizontal="left" vertical="center" wrapText="1"/>
    </xf>
    <xf numFmtId="0" fontId="1" fillId="0" borderId="179" xfId="0" applyFont="1" applyBorder="1" applyAlignment="1">
      <alignment horizontal="left" vertical="center" wrapText="1"/>
    </xf>
    <xf numFmtId="0" fontId="1" fillId="0" borderId="18" xfId="0" applyFont="1" applyBorder="1" applyAlignment="1">
      <alignment horizontal="left" vertical="top" wrapText="1"/>
    </xf>
    <xf numFmtId="0" fontId="1" fillId="0" borderId="19" xfId="0" applyFont="1" applyBorder="1" applyAlignment="1">
      <alignment horizontal="left" vertical="top" wrapText="1"/>
    </xf>
    <xf numFmtId="0" fontId="1" fillId="0" borderId="20" xfId="0" applyFont="1" applyBorder="1" applyAlignment="1">
      <alignment horizontal="left" vertical="top" wrapText="1"/>
    </xf>
    <xf numFmtId="0" fontId="1" fillId="0" borderId="21" xfId="0" applyFont="1" applyBorder="1" applyAlignment="1">
      <alignment horizontal="left" vertical="top" wrapText="1"/>
    </xf>
    <xf numFmtId="0" fontId="1" fillId="0" borderId="22" xfId="0" applyFont="1" applyBorder="1" applyAlignment="1">
      <alignment horizontal="left" vertical="top" wrapText="1"/>
    </xf>
    <xf numFmtId="0" fontId="1" fillId="0" borderId="23" xfId="0" applyFont="1" applyBorder="1" applyAlignment="1">
      <alignment horizontal="left" vertical="top" wrapText="1"/>
    </xf>
    <xf numFmtId="0" fontId="1" fillId="0" borderId="26" xfId="0" applyFont="1" applyBorder="1" applyAlignment="1">
      <alignment horizontal="left" vertical="center" wrapText="1"/>
    </xf>
    <xf numFmtId="0" fontId="1" fillId="0" borderId="20" xfId="0" applyFont="1" applyBorder="1" applyAlignment="1">
      <alignment horizontal="left" vertical="center" wrapText="1"/>
    </xf>
    <xf numFmtId="0" fontId="1" fillId="0" borderId="150" xfId="0" applyFont="1" applyBorder="1" applyAlignment="1">
      <alignment vertical="top" wrapText="1"/>
    </xf>
    <xf numFmtId="0" fontId="1" fillId="0" borderId="144" xfId="0" applyFont="1" applyBorder="1" applyAlignment="1">
      <alignment vertical="top" wrapText="1"/>
    </xf>
    <xf numFmtId="0" fontId="1" fillId="0" borderId="145" xfId="0" applyFont="1" applyBorder="1" applyAlignment="1">
      <alignment vertical="top" wrapText="1"/>
    </xf>
    <xf numFmtId="0" fontId="1" fillId="0" borderId="18" xfId="0" applyFont="1" applyBorder="1" applyAlignment="1">
      <alignment vertical="top" wrapText="1"/>
    </xf>
    <xf numFmtId="0" fontId="1" fillId="0" borderId="23" xfId="0" applyFont="1" applyBorder="1" applyAlignment="1">
      <alignment horizontal="center" vertical="top" wrapText="1"/>
    </xf>
    <xf numFmtId="0" fontId="0" fillId="0" borderId="144" xfId="0" applyBorder="1" applyAlignment="1">
      <alignment vertical="top" wrapText="1"/>
    </xf>
    <xf numFmtId="0" fontId="0" fillId="0" borderId="145" xfId="0" applyBorder="1" applyAlignment="1">
      <alignment vertical="top" wrapText="1"/>
    </xf>
    <xf numFmtId="0" fontId="9" fillId="0" borderId="144" xfId="0" applyFont="1" applyBorder="1" applyAlignment="1">
      <alignment vertical="top" wrapText="1"/>
    </xf>
    <xf numFmtId="0" fontId="0" fillId="0" borderId="19" xfId="0" applyBorder="1" applyAlignment="1">
      <alignment vertical="top" wrapText="1"/>
    </xf>
    <xf numFmtId="0" fontId="1" fillId="0" borderId="21" xfId="0" applyFont="1" applyBorder="1" applyAlignment="1">
      <alignment vertical="top" wrapText="1"/>
    </xf>
    <xf numFmtId="0" fontId="0" fillId="0" borderId="22" xfId="0" applyBorder="1" applyAlignment="1">
      <alignment vertical="top" wrapText="1"/>
    </xf>
    <xf numFmtId="0" fontId="1" fillId="0" borderId="21" xfId="0" applyFont="1" applyBorder="1" applyAlignment="1">
      <alignment horizontal="left" vertical="center" wrapText="1"/>
    </xf>
    <xf numFmtId="0" fontId="1" fillId="0" borderId="22" xfId="0" applyFont="1" applyBorder="1" applyAlignment="1">
      <alignment horizontal="left" vertical="center" wrapText="1"/>
    </xf>
    <xf numFmtId="0" fontId="1" fillId="0" borderId="23" xfId="0" applyFont="1" applyBorder="1" applyAlignment="1">
      <alignment horizontal="left" vertical="center" wrapText="1"/>
    </xf>
    <xf numFmtId="0" fontId="22" fillId="0" borderId="21" xfId="0" applyFont="1" applyBorder="1" applyAlignment="1">
      <alignment vertical="top" wrapText="1"/>
    </xf>
    <xf numFmtId="0" fontId="23" fillId="0" borderId="22" xfId="0" applyFont="1" applyBorder="1" applyAlignment="1">
      <alignment vertical="top" wrapText="1"/>
    </xf>
    <xf numFmtId="0" fontId="23" fillId="0" borderId="23" xfId="0" applyFont="1" applyBorder="1" applyAlignment="1">
      <alignment vertical="top" wrapText="1"/>
    </xf>
    <xf numFmtId="0" fontId="22" fillId="0" borderId="18" xfId="0" applyFont="1" applyBorder="1" applyAlignment="1">
      <alignment horizontal="center" vertical="top" wrapText="1"/>
    </xf>
    <xf numFmtId="0" fontId="22" fillId="0" borderId="19" xfId="0" applyFont="1" applyBorder="1" applyAlignment="1">
      <alignment horizontal="center" vertical="top" wrapText="1"/>
    </xf>
    <xf numFmtId="0" fontId="22" fillId="0" borderId="20" xfId="0" applyFont="1" applyBorder="1" applyAlignment="1">
      <alignment horizontal="center" vertical="top" wrapText="1"/>
    </xf>
    <xf numFmtId="0" fontId="22" fillId="0" borderId="21" xfId="0" applyFont="1" applyBorder="1" applyAlignment="1">
      <alignment horizontal="center" vertical="top" wrapText="1"/>
    </xf>
    <xf numFmtId="0" fontId="22" fillId="0" borderId="22" xfId="0" applyFont="1" applyBorder="1" applyAlignment="1">
      <alignment horizontal="center" vertical="top" wrapText="1"/>
    </xf>
    <xf numFmtId="0" fontId="22" fillId="0" borderId="23" xfId="0" applyFont="1" applyBorder="1" applyAlignment="1">
      <alignment horizontal="center" vertical="top" wrapText="1"/>
    </xf>
    <xf numFmtId="0" fontId="22" fillId="0" borderId="24" xfId="0" applyFont="1" applyBorder="1" applyAlignment="1">
      <alignment horizontal="left" vertical="top" wrapText="1"/>
    </xf>
    <xf numFmtId="0" fontId="22" fillId="0" borderId="25" xfId="0" applyFont="1" applyBorder="1" applyAlignment="1">
      <alignment horizontal="left" vertical="top" wrapText="1"/>
    </xf>
    <xf numFmtId="0" fontId="22" fillId="0" borderId="26" xfId="0" applyFont="1" applyBorder="1" applyAlignment="1">
      <alignment horizontal="left" vertical="top" wrapText="1"/>
    </xf>
    <xf numFmtId="0" fontId="22" fillId="0" borderId="18" xfId="0" applyFont="1" applyBorder="1" applyAlignment="1">
      <alignment horizontal="left" vertical="top" wrapText="1"/>
    </xf>
    <xf numFmtId="0" fontId="22" fillId="0" borderId="19" xfId="0" applyFont="1" applyBorder="1" applyAlignment="1">
      <alignment horizontal="left" vertical="top" wrapText="1"/>
    </xf>
    <xf numFmtId="0" fontId="22" fillId="0" borderId="20" xfId="0" applyFont="1" applyBorder="1" applyAlignment="1">
      <alignment horizontal="left"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Normal_TAB9"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Indice" /><Relationship Id="rId2" Type="http://schemas.openxmlformats.org/officeDocument/2006/relationships/hyperlink" Target="#Indice" /><Relationship Id="rId3" Type="http://schemas.openxmlformats.org/officeDocument/2006/relationships/hyperlink" Target="#Indice" /></Relationships>
</file>

<file path=xl/drawings/_rels/drawing2.xml.rels><?xml version="1.0" encoding="utf-8" standalone="yes"?><Relationships xmlns="http://schemas.openxmlformats.org/package/2006/relationships"><Relationship Id="rId1" Type="http://schemas.openxmlformats.org/officeDocument/2006/relationships/hyperlink" Target="#Indice" /><Relationship Id="rId2" Type="http://schemas.openxmlformats.org/officeDocument/2006/relationships/hyperlink" Target="#Indice" /><Relationship Id="rId3" Type="http://schemas.openxmlformats.org/officeDocument/2006/relationships/hyperlink" Target="#Indice" /><Relationship Id="rId4" Type="http://schemas.openxmlformats.org/officeDocument/2006/relationships/hyperlink" Target="#Indice" /><Relationship Id="rId5" Type="http://schemas.openxmlformats.org/officeDocument/2006/relationships/hyperlink" Target="#Indice" /><Relationship Id="rId6" Type="http://schemas.openxmlformats.org/officeDocument/2006/relationships/hyperlink" Target="#Indice" /><Relationship Id="rId7" Type="http://schemas.openxmlformats.org/officeDocument/2006/relationships/hyperlink" Target="#Indice" /></Relationships>
</file>

<file path=xl/drawings/_rels/drawing3.xml.rels><?xml version="1.0" encoding="utf-8" standalone="yes"?><Relationships xmlns="http://schemas.openxmlformats.org/package/2006/relationships"><Relationship Id="rId1" Type="http://schemas.openxmlformats.org/officeDocument/2006/relationships/hyperlink" Target="#Indice" /><Relationship Id="rId2" Type="http://schemas.openxmlformats.org/officeDocument/2006/relationships/hyperlink" Target="#Indice" /><Relationship Id="rId3" Type="http://schemas.openxmlformats.org/officeDocument/2006/relationships/hyperlink" Target="#Indice" /></Relationships>
</file>

<file path=xl/drawings/_rels/drawing4.xml.rels><?xml version="1.0" encoding="utf-8" standalone="yes"?><Relationships xmlns="http://schemas.openxmlformats.org/package/2006/relationships"><Relationship Id="rId1" Type="http://schemas.openxmlformats.org/officeDocument/2006/relationships/hyperlink" Target="#Indice"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46</xdr:row>
      <xdr:rowOff>123825</xdr:rowOff>
    </xdr:from>
    <xdr:to>
      <xdr:col>17</xdr:col>
      <xdr:colOff>0</xdr:colOff>
      <xdr:row>53</xdr:row>
      <xdr:rowOff>123825</xdr:rowOff>
    </xdr:to>
    <xdr:sp>
      <xdr:nvSpPr>
        <xdr:cNvPr id="1" name="TextBox 4"/>
        <xdr:cNvSpPr txBox="1">
          <a:spLocks noChangeArrowheads="1"/>
        </xdr:cNvSpPr>
      </xdr:nvSpPr>
      <xdr:spPr>
        <a:xfrm>
          <a:off x="161925" y="9734550"/>
          <a:ext cx="10201275" cy="1133475"/>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800" b="1" i="0" u="none" baseline="0">
              <a:latin typeface="Arial"/>
              <a:ea typeface="Arial"/>
              <a:cs typeface="Arial"/>
            </a:rPr>
            <a:t>Sources for I.1</a:t>
          </a:r>
          <a:r>
            <a:rPr lang="en-US" cap="none" sz="800" b="0" i="0" u="none" baseline="0">
              <a:latin typeface="Arial"/>
              <a:ea typeface="Arial"/>
              <a:cs typeface="Arial"/>
            </a:rPr>
            <a:t>
Commission on Higher Education (former Ministry of University Affairs), Thailand. www.mua.go.th (http://www.mua.go.th/infodata/46/table1_2546.xls), Higher Education Data and Information, Ministry of University Affairs 1980-2004.</a:t>
          </a:r>
          <a:r>
            <a:rPr lang="en-US" cap="none" sz="800" b="0" i="0" u="none" baseline="0">
              <a:solidFill>
                <a:srgbClr val="FF0000"/>
              </a:solidFill>
              <a:latin typeface="Arial"/>
              <a:ea typeface="Arial"/>
              <a:cs typeface="Arial"/>
            </a:rPr>
            <a:t>
</a:t>
          </a:r>
          <a:r>
            <a:rPr lang="en-US" cap="none" sz="1000" b="0" i="0" u="none" baseline="0">
              <a:latin typeface="Arial"/>
              <a:ea typeface="Arial"/>
              <a:cs typeface="Arial"/>
            </a:rPr>
            <a:t>
</a:t>
          </a:r>
        </a:p>
      </xdr:txBody>
    </xdr:sp>
    <xdr:clientData/>
  </xdr:twoCellAnchor>
  <xdr:twoCellAnchor>
    <xdr:from>
      <xdr:col>16</xdr:col>
      <xdr:colOff>276225</xdr:colOff>
      <xdr:row>0</xdr:row>
      <xdr:rowOff>76200</xdr:rowOff>
    </xdr:from>
    <xdr:to>
      <xdr:col>17</xdr:col>
      <xdr:colOff>0</xdr:colOff>
      <xdr:row>2</xdr:row>
      <xdr:rowOff>57150</xdr:rowOff>
    </xdr:to>
    <xdr:sp>
      <xdr:nvSpPr>
        <xdr:cNvPr id="2" name="AutoShape 5">
          <a:hlinkClick r:id="rId1"/>
        </xdr:cNvPr>
        <xdr:cNvSpPr>
          <a:spLocks/>
        </xdr:cNvSpPr>
      </xdr:nvSpPr>
      <xdr:spPr>
        <a:xfrm>
          <a:off x="10096500" y="76200"/>
          <a:ext cx="266700" cy="266700"/>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152400</xdr:colOff>
      <xdr:row>156</xdr:row>
      <xdr:rowOff>0</xdr:rowOff>
    </xdr:from>
    <xdr:to>
      <xdr:col>12</xdr:col>
      <xdr:colOff>419100</xdr:colOff>
      <xdr:row>157</xdr:row>
      <xdr:rowOff>123825</xdr:rowOff>
    </xdr:to>
    <xdr:sp>
      <xdr:nvSpPr>
        <xdr:cNvPr id="3" name="AutoShape 6">
          <a:hlinkClick r:id="rId2"/>
        </xdr:cNvPr>
        <xdr:cNvSpPr>
          <a:spLocks/>
        </xdr:cNvSpPr>
      </xdr:nvSpPr>
      <xdr:spPr>
        <a:xfrm>
          <a:off x="7800975" y="27393900"/>
          <a:ext cx="266700" cy="285750"/>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18</xdr:col>
      <xdr:colOff>0</xdr:colOff>
      <xdr:row>0</xdr:row>
      <xdr:rowOff>85725</xdr:rowOff>
    </xdr:from>
    <xdr:to>
      <xdr:col>18</xdr:col>
      <xdr:colOff>0</xdr:colOff>
      <xdr:row>2</xdr:row>
      <xdr:rowOff>57150</xdr:rowOff>
    </xdr:to>
    <xdr:sp>
      <xdr:nvSpPr>
        <xdr:cNvPr id="4" name="AutoShape 7">
          <a:hlinkClick r:id="rId3"/>
        </xdr:cNvPr>
        <xdr:cNvSpPr>
          <a:spLocks/>
        </xdr:cNvSpPr>
      </xdr:nvSpPr>
      <xdr:spPr>
        <a:xfrm>
          <a:off x="11020425" y="85725"/>
          <a:ext cx="0" cy="266700"/>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55</xdr:row>
      <xdr:rowOff>85725</xdr:rowOff>
    </xdr:from>
    <xdr:to>
      <xdr:col>17</xdr:col>
      <xdr:colOff>0</xdr:colOff>
      <xdr:row>62</xdr:row>
      <xdr:rowOff>85725</xdr:rowOff>
    </xdr:to>
    <xdr:sp>
      <xdr:nvSpPr>
        <xdr:cNvPr id="5" name="TextBox 9"/>
        <xdr:cNvSpPr txBox="1">
          <a:spLocks noChangeArrowheads="1"/>
        </xdr:cNvSpPr>
      </xdr:nvSpPr>
      <xdr:spPr>
        <a:xfrm>
          <a:off x="200025" y="11125200"/>
          <a:ext cx="10163175" cy="1133475"/>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Comments on I.1:  While the total number of private higher education institutions in Thailand has increased, there is a decrease in number of institutions particularly in the college type in some years.  This is due mostly to status mobility of the private higher education institutions.  Generally, private providers prefer to start up their institutions as colleges since regulations are less strict than those of university establishment.  Nonetheless, they tend to upgrade themselves from colleges to universities later on.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38</xdr:row>
      <xdr:rowOff>0</xdr:rowOff>
    </xdr:from>
    <xdr:to>
      <xdr:col>16</xdr:col>
      <xdr:colOff>0</xdr:colOff>
      <xdr:row>41</xdr:row>
      <xdr:rowOff>9525</xdr:rowOff>
    </xdr:to>
    <xdr:sp>
      <xdr:nvSpPr>
        <xdr:cNvPr id="1" name="TextBox 3"/>
        <xdr:cNvSpPr txBox="1">
          <a:spLocks noChangeArrowheads="1"/>
        </xdr:cNvSpPr>
      </xdr:nvSpPr>
      <xdr:spPr>
        <a:xfrm>
          <a:off x="152400" y="7334250"/>
          <a:ext cx="10086975" cy="752475"/>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Sources for II.1:
Commission on Higher Education (former Ministry of University Affairs), Thailand. www.mua.go.th
</a:t>
          </a:r>
        </a:p>
      </xdr:txBody>
    </xdr:sp>
    <xdr:clientData/>
  </xdr:twoCellAnchor>
  <xdr:twoCellAnchor>
    <xdr:from>
      <xdr:col>1</xdr:col>
      <xdr:colOff>28575</xdr:colOff>
      <xdr:row>75</xdr:row>
      <xdr:rowOff>0</xdr:rowOff>
    </xdr:from>
    <xdr:to>
      <xdr:col>16</xdr:col>
      <xdr:colOff>28575</xdr:colOff>
      <xdr:row>80</xdr:row>
      <xdr:rowOff>133350</xdr:rowOff>
    </xdr:to>
    <xdr:sp>
      <xdr:nvSpPr>
        <xdr:cNvPr id="2" name="TextBox 7"/>
        <xdr:cNvSpPr txBox="1">
          <a:spLocks noChangeArrowheads="1"/>
        </xdr:cNvSpPr>
      </xdr:nvSpPr>
      <xdr:spPr>
        <a:xfrm>
          <a:off x="152400" y="15278100"/>
          <a:ext cx="10115550" cy="942975"/>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Sources for II.2
Commission on Higher Education (former Ministry of University Affairs), Thailand. www.mua.go.th
</a:t>
          </a:r>
        </a:p>
      </xdr:txBody>
    </xdr:sp>
    <xdr:clientData/>
  </xdr:twoCellAnchor>
  <xdr:twoCellAnchor>
    <xdr:from>
      <xdr:col>1</xdr:col>
      <xdr:colOff>0</xdr:colOff>
      <xdr:row>269</xdr:row>
      <xdr:rowOff>0</xdr:rowOff>
    </xdr:from>
    <xdr:to>
      <xdr:col>13</xdr:col>
      <xdr:colOff>0</xdr:colOff>
      <xdr:row>269</xdr:row>
      <xdr:rowOff>0</xdr:rowOff>
    </xdr:to>
    <xdr:sp>
      <xdr:nvSpPr>
        <xdr:cNvPr id="3" name="Rectangle 21"/>
        <xdr:cNvSpPr>
          <a:spLocks/>
        </xdr:cNvSpPr>
      </xdr:nvSpPr>
      <xdr:spPr>
        <a:xfrm>
          <a:off x="123825" y="49310925"/>
          <a:ext cx="8143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342900</xdr:colOff>
      <xdr:row>0</xdr:row>
      <xdr:rowOff>47625</xdr:rowOff>
    </xdr:from>
    <xdr:to>
      <xdr:col>15</xdr:col>
      <xdr:colOff>609600</xdr:colOff>
      <xdr:row>1</xdr:row>
      <xdr:rowOff>123825</xdr:rowOff>
    </xdr:to>
    <xdr:sp>
      <xdr:nvSpPr>
        <xdr:cNvPr id="4" name="AutoShape 26">
          <a:hlinkClick r:id="rId1"/>
        </xdr:cNvPr>
        <xdr:cNvSpPr>
          <a:spLocks/>
        </xdr:cNvSpPr>
      </xdr:nvSpPr>
      <xdr:spPr>
        <a:xfrm>
          <a:off x="9925050" y="47625"/>
          <a:ext cx="266700" cy="238125"/>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15</xdr:col>
      <xdr:colOff>352425</xdr:colOff>
      <xdr:row>46</xdr:row>
      <xdr:rowOff>47625</xdr:rowOff>
    </xdr:from>
    <xdr:to>
      <xdr:col>15</xdr:col>
      <xdr:colOff>619125</xdr:colOff>
      <xdr:row>47</xdr:row>
      <xdr:rowOff>123825</xdr:rowOff>
    </xdr:to>
    <xdr:sp>
      <xdr:nvSpPr>
        <xdr:cNvPr id="5" name="AutoShape 27">
          <a:hlinkClick r:id="rId2"/>
        </xdr:cNvPr>
        <xdr:cNvSpPr>
          <a:spLocks/>
        </xdr:cNvSpPr>
      </xdr:nvSpPr>
      <xdr:spPr>
        <a:xfrm>
          <a:off x="9934575" y="9486900"/>
          <a:ext cx="266700" cy="266700"/>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12</xdr:col>
      <xdr:colOff>409575</xdr:colOff>
      <xdr:row>87</xdr:row>
      <xdr:rowOff>66675</xdr:rowOff>
    </xdr:from>
    <xdr:to>
      <xdr:col>13</xdr:col>
      <xdr:colOff>0</xdr:colOff>
      <xdr:row>88</xdr:row>
      <xdr:rowOff>209550</xdr:rowOff>
    </xdr:to>
    <xdr:sp>
      <xdr:nvSpPr>
        <xdr:cNvPr id="6" name="AutoShape 28">
          <a:hlinkClick r:id="rId3"/>
        </xdr:cNvPr>
        <xdr:cNvSpPr>
          <a:spLocks/>
        </xdr:cNvSpPr>
      </xdr:nvSpPr>
      <xdr:spPr>
        <a:xfrm>
          <a:off x="8020050" y="17287875"/>
          <a:ext cx="247650" cy="323850"/>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12</xdr:col>
      <xdr:colOff>295275</xdr:colOff>
      <xdr:row>133</xdr:row>
      <xdr:rowOff>85725</xdr:rowOff>
    </xdr:from>
    <xdr:to>
      <xdr:col>12</xdr:col>
      <xdr:colOff>561975</xdr:colOff>
      <xdr:row>135</xdr:row>
      <xdr:rowOff>0</xdr:rowOff>
    </xdr:to>
    <xdr:sp>
      <xdr:nvSpPr>
        <xdr:cNvPr id="7" name="AutoShape 29">
          <a:hlinkClick r:id="rId4"/>
        </xdr:cNvPr>
        <xdr:cNvSpPr>
          <a:spLocks/>
        </xdr:cNvSpPr>
      </xdr:nvSpPr>
      <xdr:spPr>
        <a:xfrm>
          <a:off x="7905750" y="25841325"/>
          <a:ext cx="266700" cy="238125"/>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12</xdr:col>
      <xdr:colOff>295275</xdr:colOff>
      <xdr:row>179</xdr:row>
      <xdr:rowOff>85725</xdr:rowOff>
    </xdr:from>
    <xdr:to>
      <xdr:col>12</xdr:col>
      <xdr:colOff>561975</xdr:colOff>
      <xdr:row>181</xdr:row>
      <xdr:rowOff>0</xdr:rowOff>
    </xdr:to>
    <xdr:sp>
      <xdr:nvSpPr>
        <xdr:cNvPr id="8" name="AutoShape 30">
          <a:hlinkClick r:id="rId5"/>
        </xdr:cNvPr>
        <xdr:cNvSpPr>
          <a:spLocks/>
        </xdr:cNvSpPr>
      </xdr:nvSpPr>
      <xdr:spPr>
        <a:xfrm>
          <a:off x="7905750" y="33870900"/>
          <a:ext cx="266700" cy="238125"/>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15</xdr:col>
      <xdr:colOff>361950</xdr:colOff>
      <xdr:row>226</xdr:row>
      <xdr:rowOff>28575</xdr:rowOff>
    </xdr:from>
    <xdr:to>
      <xdr:col>15</xdr:col>
      <xdr:colOff>628650</xdr:colOff>
      <xdr:row>228</xdr:row>
      <xdr:rowOff>104775</xdr:rowOff>
    </xdr:to>
    <xdr:sp>
      <xdr:nvSpPr>
        <xdr:cNvPr id="9" name="AutoShape 31">
          <a:hlinkClick r:id="rId6"/>
        </xdr:cNvPr>
        <xdr:cNvSpPr>
          <a:spLocks/>
        </xdr:cNvSpPr>
      </xdr:nvSpPr>
      <xdr:spPr>
        <a:xfrm>
          <a:off x="9944100" y="42672000"/>
          <a:ext cx="266700" cy="400050"/>
        </a:xfrm>
        <a:prstGeom prst="leftArrow">
          <a:avLst>
            <a:gd name="adj" fmla="val -23810"/>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xdr:col>
      <xdr:colOff>0</xdr:colOff>
      <xdr:row>41</xdr:row>
      <xdr:rowOff>200025</xdr:rowOff>
    </xdr:from>
    <xdr:to>
      <xdr:col>16</xdr:col>
      <xdr:colOff>0</xdr:colOff>
      <xdr:row>44</xdr:row>
      <xdr:rowOff>276225</xdr:rowOff>
    </xdr:to>
    <xdr:sp>
      <xdr:nvSpPr>
        <xdr:cNvPr id="10" name="TextBox 35"/>
        <xdr:cNvSpPr txBox="1">
          <a:spLocks noChangeArrowheads="1"/>
        </xdr:cNvSpPr>
      </xdr:nvSpPr>
      <xdr:spPr>
        <a:xfrm>
          <a:off x="123825" y="8277225"/>
          <a:ext cx="10115550" cy="933450"/>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Comments on II.1:
</a:t>
          </a:r>
        </a:p>
      </xdr:txBody>
    </xdr:sp>
    <xdr:clientData/>
  </xdr:twoCellAnchor>
  <xdr:twoCellAnchor>
    <xdr:from>
      <xdr:col>1</xdr:col>
      <xdr:colOff>38100</xdr:colOff>
      <xdr:row>81</xdr:row>
      <xdr:rowOff>123825</xdr:rowOff>
    </xdr:from>
    <xdr:to>
      <xdr:col>16</xdr:col>
      <xdr:colOff>38100</xdr:colOff>
      <xdr:row>87</xdr:row>
      <xdr:rowOff>85725</xdr:rowOff>
    </xdr:to>
    <xdr:sp>
      <xdr:nvSpPr>
        <xdr:cNvPr id="11" name="TextBox 36"/>
        <xdr:cNvSpPr txBox="1">
          <a:spLocks noChangeArrowheads="1"/>
        </xdr:cNvSpPr>
      </xdr:nvSpPr>
      <xdr:spPr>
        <a:xfrm>
          <a:off x="161925" y="16373475"/>
          <a:ext cx="10115550" cy="933450"/>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Comments on II.2
</a:t>
          </a:r>
        </a:p>
      </xdr:txBody>
    </xdr:sp>
    <xdr:clientData/>
  </xdr:twoCellAnchor>
  <xdr:twoCellAnchor>
    <xdr:from>
      <xdr:col>1</xdr:col>
      <xdr:colOff>28575</xdr:colOff>
      <xdr:row>120</xdr:row>
      <xdr:rowOff>142875</xdr:rowOff>
    </xdr:from>
    <xdr:to>
      <xdr:col>12</xdr:col>
      <xdr:colOff>647700</xdr:colOff>
      <xdr:row>126</xdr:row>
      <xdr:rowOff>133350</xdr:rowOff>
    </xdr:to>
    <xdr:sp>
      <xdr:nvSpPr>
        <xdr:cNvPr id="12" name="TextBox 39"/>
        <xdr:cNvSpPr txBox="1">
          <a:spLocks noChangeArrowheads="1"/>
        </xdr:cNvSpPr>
      </xdr:nvSpPr>
      <xdr:spPr>
        <a:xfrm>
          <a:off x="152400" y="23793450"/>
          <a:ext cx="8105775" cy="962025"/>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Sources for II.3
</a:t>
          </a:r>
        </a:p>
      </xdr:txBody>
    </xdr:sp>
    <xdr:clientData/>
  </xdr:twoCellAnchor>
  <xdr:twoCellAnchor>
    <xdr:from>
      <xdr:col>1</xdr:col>
      <xdr:colOff>38100</xdr:colOff>
      <xdr:row>127</xdr:row>
      <xdr:rowOff>104775</xdr:rowOff>
    </xdr:from>
    <xdr:to>
      <xdr:col>12</xdr:col>
      <xdr:colOff>647700</xdr:colOff>
      <xdr:row>133</xdr:row>
      <xdr:rowOff>66675</xdr:rowOff>
    </xdr:to>
    <xdr:sp>
      <xdr:nvSpPr>
        <xdr:cNvPr id="13" name="TextBox 40"/>
        <xdr:cNvSpPr txBox="1">
          <a:spLocks noChangeArrowheads="1"/>
        </xdr:cNvSpPr>
      </xdr:nvSpPr>
      <xdr:spPr>
        <a:xfrm>
          <a:off x="161925" y="24888825"/>
          <a:ext cx="8096250" cy="933450"/>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Comments on II.3
</a:t>
          </a:r>
        </a:p>
      </xdr:txBody>
    </xdr:sp>
    <xdr:clientData/>
  </xdr:twoCellAnchor>
  <xdr:twoCellAnchor>
    <xdr:from>
      <xdr:col>1</xdr:col>
      <xdr:colOff>28575</xdr:colOff>
      <xdr:row>166</xdr:row>
      <xdr:rowOff>142875</xdr:rowOff>
    </xdr:from>
    <xdr:to>
      <xdr:col>13</xdr:col>
      <xdr:colOff>0</xdr:colOff>
      <xdr:row>172</xdr:row>
      <xdr:rowOff>133350</xdr:rowOff>
    </xdr:to>
    <xdr:sp>
      <xdr:nvSpPr>
        <xdr:cNvPr id="14" name="TextBox 41"/>
        <xdr:cNvSpPr txBox="1">
          <a:spLocks noChangeArrowheads="1"/>
        </xdr:cNvSpPr>
      </xdr:nvSpPr>
      <xdr:spPr>
        <a:xfrm>
          <a:off x="152400" y="31823025"/>
          <a:ext cx="8115300" cy="962025"/>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Sources for II.4
</a:t>
          </a:r>
        </a:p>
      </xdr:txBody>
    </xdr:sp>
    <xdr:clientData/>
  </xdr:twoCellAnchor>
  <xdr:twoCellAnchor>
    <xdr:from>
      <xdr:col>1</xdr:col>
      <xdr:colOff>38100</xdr:colOff>
      <xdr:row>173</xdr:row>
      <xdr:rowOff>104775</xdr:rowOff>
    </xdr:from>
    <xdr:to>
      <xdr:col>12</xdr:col>
      <xdr:colOff>628650</xdr:colOff>
      <xdr:row>179</xdr:row>
      <xdr:rowOff>66675</xdr:rowOff>
    </xdr:to>
    <xdr:sp>
      <xdr:nvSpPr>
        <xdr:cNvPr id="15" name="TextBox 42"/>
        <xdr:cNvSpPr txBox="1">
          <a:spLocks noChangeArrowheads="1"/>
        </xdr:cNvSpPr>
      </xdr:nvSpPr>
      <xdr:spPr>
        <a:xfrm>
          <a:off x="161925" y="32918400"/>
          <a:ext cx="8077200" cy="933450"/>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Comments on II.4
</a:t>
          </a:r>
        </a:p>
      </xdr:txBody>
    </xdr:sp>
    <xdr:clientData/>
  </xdr:twoCellAnchor>
  <xdr:twoCellAnchor>
    <xdr:from>
      <xdr:col>1</xdr:col>
      <xdr:colOff>28575</xdr:colOff>
      <xdr:row>212</xdr:row>
      <xdr:rowOff>142875</xdr:rowOff>
    </xdr:from>
    <xdr:to>
      <xdr:col>13</xdr:col>
      <xdr:colOff>9525</xdr:colOff>
      <xdr:row>218</xdr:row>
      <xdr:rowOff>133350</xdr:rowOff>
    </xdr:to>
    <xdr:sp>
      <xdr:nvSpPr>
        <xdr:cNvPr id="16" name="TextBox 43"/>
        <xdr:cNvSpPr txBox="1">
          <a:spLocks noChangeArrowheads="1"/>
        </xdr:cNvSpPr>
      </xdr:nvSpPr>
      <xdr:spPr>
        <a:xfrm>
          <a:off x="152400" y="40519350"/>
          <a:ext cx="8124825" cy="962025"/>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Sources for II.5
</a:t>
          </a:r>
        </a:p>
      </xdr:txBody>
    </xdr:sp>
    <xdr:clientData/>
  </xdr:twoCellAnchor>
  <xdr:twoCellAnchor>
    <xdr:from>
      <xdr:col>1</xdr:col>
      <xdr:colOff>38100</xdr:colOff>
      <xdr:row>219</xdr:row>
      <xdr:rowOff>104775</xdr:rowOff>
    </xdr:from>
    <xdr:to>
      <xdr:col>12</xdr:col>
      <xdr:colOff>647700</xdr:colOff>
      <xdr:row>225</xdr:row>
      <xdr:rowOff>66675</xdr:rowOff>
    </xdr:to>
    <xdr:sp>
      <xdr:nvSpPr>
        <xdr:cNvPr id="17" name="TextBox 44"/>
        <xdr:cNvSpPr txBox="1">
          <a:spLocks noChangeArrowheads="1"/>
        </xdr:cNvSpPr>
      </xdr:nvSpPr>
      <xdr:spPr>
        <a:xfrm>
          <a:off x="161925" y="41614725"/>
          <a:ext cx="8096250" cy="933450"/>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Comments on II.5
</a:t>
          </a:r>
        </a:p>
      </xdr:txBody>
    </xdr:sp>
    <xdr:clientData/>
  </xdr:twoCellAnchor>
  <xdr:twoCellAnchor>
    <xdr:from>
      <xdr:col>1</xdr:col>
      <xdr:colOff>28575</xdr:colOff>
      <xdr:row>327</xdr:row>
      <xdr:rowOff>142875</xdr:rowOff>
    </xdr:from>
    <xdr:to>
      <xdr:col>16</xdr:col>
      <xdr:colOff>28575</xdr:colOff>
      <xdr:row>333</xdr:row>
      <xdr:rowOff>133350</xdr:rowOff>
    </xdr:to>
    <xdr:sp>
      <xdr:nvSpPr>
        <xdr:cNvPr id="18" name="TextBox 45"/>
        <xdr:cNvSpPr txBox="1">
          <a:spLocks noChangeArrowheads="1"/>
        </xdr:cNvSpPr>
      </xdr:nvSpPr>
      <xdr:spPr>
        <a:xfrm>
          <a:off x="152400" y="60093225"/>
          <a:ext cx="10115550" cy="962025"/>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Sources for II.7
Office of Higher Education Commission. Higher Education Data and Information Year 1980-2003. Ministry of Education, Thailand. Http://www.moe.go.th  
</a:t>
          </a:r>
        </a:p>
      </xdr:txBody>
    </xdr:sp>
    <xdr:clientData/>
  </xdr:twoCellAnchor>
  <xdr:twoCellAnchor>
    <xdr:from>
      <xdr:col>1</xdr:col>
      <xdr:colOff>38100</xdr:colOff>
      <xdr:row>334</xdr:row>
      <xdr:rowOff>104775</xdr:rowOff>
    </xdr:from>
    <xdr:to>
      <xdr:col>16</xdr:col>
      <xdr:colOff>38100</xdr:colOff>
      <xdr:row>340</xdr:row>
      <xdr:rowOff>66675</xdr:rowOff>
    </xdr:to>
    <xdr:sp>
      <xdr:nvSpPr>
        <xdr:cNvPr id="19" name="TextBox 46"/>
        <xdr:cNvSpPr txBox="1">
          <a:spLocks noChangeArrowheads="1"/>
        </xdr:cNvSpPr>
      </xdr:nvSpPr>
      <xdr:spPr>
        <a:xfrm>
          <a:off x="161925" y="61188600"/>
          <a:ext cx="10115550" cy="933450"/>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Comments on II.7
</a:t>
          </a:r>
        </a:p>
      </xdr:txBody>
    </xdr:sp>
    <xdr:clientData/>
  </xdr:twoCellAnchor>
  <xdr:twoCellAnchor>
    <xdr:from>
      <xdr:col>1</xdr:col>
      <xdr:colOff>28575</xdr:colOff>
      <xdr:row>279</xdr:row>
      <xdr:rowOff>142875</xdr:rowOff>
    </xdr:from>
    <xdr:to>
      <xdr:col>16</xdr:col>
      <xdr:colOff>28575</xdr:colOff>
      <xdr:row>285</xdr:row>
      <xdr:rowOff>133350</xdr:rowOff>
    </xdr:to>
    <xdr:sp>
      <xdr:nvSpPr>
        <xdr:cNvPr id="20" name="TextBox 47"/>
        <xdr:cNvSpPr txBox="1">
          <a:spLocks noChangeArrowheads="1"/>
        </xdr:cNvSpPr>
      </xdr:nvSpPr>
      <xdr:spPr>
        <a:xfrm>
          <a:off x="152400" y="51368325"/>
          <a:ext cx="10115550" cy="962025"/>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Sources for II.6
Commission on Higher Education (former Ministry of University Affairs), Thailand. www.mua.go.th
</a:t>
          </a:r>
        </a:p>
      </xdr:txBody>
    </xdr:sp>
    <xdr:clientData/>
  </xdr:twoCellAnchor>
  <xdr:twoCellAnchor>
    <xdr:from>
      <xdr:col>1</xdr:col>
      <xdr:colOff>38100</xdr:colOff>
      <xdr:row>286</xdr:row>
      <xdr:rowOff>104775</xdr:rowOff>
    </xdr:from>
    <xdr:to>
      <xdr:col>16</xdr:col>
      <xdr:colOff>38100</xdr:colOff>
      <xdr:row>292</xdr:row>
      <xdr:rowOff>66675</xdr:rowOff>
    </xdr:to>
    <xdr:sp>
      <xdr:nvSpPr>
        <xdr:cNvPr id="21" name="TextBox 48"/>
        <xdr:cNvSpPr txBox="1">
          <a:spLocks noChangeArrowheads="1"/>
        </xdr:cNvSpPr>
      </xdr:nvSpPr>
      <xdr:spPr>
        <a:xfrm>
          <a:off x="161925" y="52463700"/>
          <a:ext cx="10115550" cy="933450"/>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Comments on II.6
</a:t>
          </a:r>
        </a:p>
      </xdr:txBody>
    </xdr:sp>
    <xdr:clientData/>
  </xdr:twoCellAnchor>
  <xdr:twoCellAnchor>
    <xdr:from>
      <xdr:col>15</xdr:col>
      <xdr:colOff>361950</xdr:colOff>
      <xdr:row>292</xdr:row>
      <xdr:rowOff>152400</xdr:rowOff>
    </xdr:from>
    <xdr:to>
      <xdr:col>15</xdr:col>
      <xdr:colOff>628650</xdr:colOff>
      <xdr:row>294</xdr:row>
      <xdr:rowOff>66675</xdr:rowOff>
    </xdr:to>
    <xdr:sp>
      <xdr:nvSpPr>
        <xdr:cNvPr id="22" name="AutoShape 49">
          <a:hlinkClick r:id="rId7"/>
        </xdr:cNvPr>
        <xdr:cNvSpPr>
          <a:spLocks/>
        </xdr:cNvSpPr>
      </xdr:nvSpPr>
      <xdr:spPr>
        <a:xfrm>
          <a:off x="9944100" y="53482875"/>
          <a:ext cx="266700" cy="238125"/>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323850</xdr:colOff>
      <xdr:row>0</xdr:row>
      <xdr:rowOff>38100</xdr:rowOff>
    </xdr:from>
    <xdr:to>
      <xdr:col>15</xdr:col>
      <xdr:colOff>600075</xdr:colOff>
      <xdr:row>1</xdr:row>
      <xdr:rowOff>114300</xdr:rowOff>
    </xdr:to>
    <xdr:sp>
      <xdr:nvSpPr>
        <xdr:cNvPr id="1" name="AutoShape 14">
          <a:hlinkClick r:id="rId1"/>
        </xdr:cNvPr>
        <xdr:cNvSpPr>
          <a:spLocks/>
        </xdr:cNvSpPr>
      </xdr:nvSpPr>
      <xdr:spPr>
        <a:xfrm>
          <a:off x="9772650" y="38100"/>
          <a:ext cx="276225" cy="238125"/>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15</xdr:col>
      <xdr:colOff>295275</xdr:colOff>
      <xdr:row>55</xdr:row>
      <xdr:rowOff>19050</xdr:rowOff>
    </xdr:from>
    <xdr:to>
      <xdr:col>15</xdr:col>
      <xdr:colOff>571500</xdr:colOff>
      <xdr:row>56</xdr:row>
      <xdr:rowOff>95250</xdr:rowOff>
    </xdr:to>
    <xdr:sp>
      <xdr:nvSpPr>
        <xdr:cNvPr id="2" name="AutoShape 15">
          <a:hlinkClick r:id="rId2"/>
        </xdr:cNvPr>
        <xdr:cNvSpPr>
          <a:spLocks/>
        </xdr:cNvSpPr>
      </xdr:nvSpPr>
      <xdr:spPr>
        <a:xfrm>
          <a:off x="9744075" y="9496425"/>
          <a:ext cx="276225" cy="238125"/>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15</xdr:col>
      <xdr:colOff>285750</xdr:colOff>
      <xdr:row>97</xdr:row>
      <xdr:rowOff>47625</xdr:rowOff>
    </xdr:from>
    <xdr:to>
      <xdr:col>15</xdr:col>
      <xdr:colOff>571500</xdr:colOff>
      <xdr:row>98</xdr:row>
      <xdr:rowOff>114300</xdr:rowOff>
    </xdr:to>
    <xdr:sp>
      <xdr:nvSpPr>
        <xdr:cNvPr id="3" name="AutoShape 16">
          <a:hlinkClick r:id="rId3"/>
        </xdr:cNvPr>
        <xdr:cNvSpPr>
          <a:spLocks/>
        </xdr:cNvSpPr>
      </xdr:nvSpPr>
      <xdr:spPr>
        <a:xfrm>
          <a:off x="9734550" y="16849725"/>
          <a:ext cx="285750" cy="228600"/>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xdr:col>
      <xdr:colOff>28575</xdr:colOff>
      <xdr:row>41</xdr:row>
      <xdr:rowOff>142875</xdr:rowOff>
    </xdr:from>
    <xdr:to>
      <xdr:col>16</xdr:col>
      <xdr:colOff>0</xdr:colOff>
      <xdr:row>47</xdr:row>
      <xdr:rowOff>133350</xdr:rowOff>
    </xdr:to>
    <xdr:sp>
      <xdr:nvSpPr>
        <xdr:cNvPr id="4" name="TextBox 19"/>
        <xdr:cNvSpPr txBox="1">
          <a:spLocks noChangeArrowheads="1"/>
        </xdr:cNvSpPr>
      </xdr:nvSpPr>
      <xdr:spPr>
        <a:xfrm>
          <a:off x="142875" y="7334250"/>
          <a:ext cx="9915525" cy="981075"/>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Sources for III.1
Office of Higher Education Commission. Higher Education Data and Information Year 1980-2003. Ministry of Education, Thailand. Http://www.moe.go.th  
</a:t>
          </a:r>
        </a:p>
      </xdr:txBody>
    </xdr:sp>
    <xdr:clientData/>
  </xdr:twoCellAnchor>
  <xdr:twoCellAnchor>
    <xdr:from>
      <xdr:col>1</xdr:col>
      <xdr:colOff>38100</xdr:colOff>
      <xdr:row>48</xdr:row>
      <xdr:rowOff>104775</xdr:rowOff>
    </xdr:from>
    <xdr:to>
      <xdr:col>16</xdr:col>
      <xdr:colOff>0</xdr:colOff>
      <xdr:row>54</xdr:row>
      <xdr:rowOff>66675</xdr:rowOff>
    </xdr:to>
    <xdr:sp>
      <xdr:nvSpPr>
        <xdr:cNvPr id="5" name="TextBox 20"/>
        <xdr:cNvSpPr txBox="1">
          <a:spLocks noChangeArrowheads="1"/>
        </xdr:cNvSpPr>
      </xdr:nvSpPr>
      <xdr:spPr>
        <a:xfrm>
          <a:off x="152400" y="8448675"/>
          <a:ext cx="9906000" cy="933450"/>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Comments on III.1
</a:t>
          </a:r>
        </a:p>
      </xdr:txBody>
    </xdr:sp>
    <xdr:clientData/>
  </xdr:twoCellAnchor>
  <xdr:twoCellAnchor>
    <xdr:from>
      <xdr:col>1</xdr:col>
      <xdr:colOff>28575</xdr:colOff>
      <xdr:row>83</xdr:row>
      <xdr:rowOff>142875</xdr:rowOff>
    </xdr:from>
    <xdr:to>
      <xdr:col>16</xdr:col>
      <xdr:colOff>0</xdr:colOff>
      <xdr:row>89</xdr:row>
      <xdr:rowOff>133350</xdr:rowOff>
    </xdr:to>
    <xdr:sp>
      <xdr:nvSpPr>
        <xdr:cNvPr id="6" name="TextBox 21"/>
        <xdr:cNvSpPr txBox="1">
          <a:spLocks noChangeArrowheads="1"/>
        </xdr:cNvSpPr>
      </xdr:nvSpPr>
      <xdr:spPr>
        <a:xfrm>
          <a:off x="142875" y="14658975"/>
          <a:ext cx="9915525" cy="981075"/>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Sources for III.2
Office of Higher Education Commission. Higher Education Data and Information Year 1980-2003. Ministry of Education, Thailand. Http://www.moe.go.th  
</a:t>
          </a:r>
        </a:p>
      </xdr:txBody>
    </xdr:sp>
    <xdr:clientData/>
  </xdr:twoCellAnchor>
  <xdr:twoCellAnchor>
    <xdr:from>
      <xdr:col>1</xdr:col>
      <xdr:colOff>47625</xdr:colOff>
      <xdr:row>90</xdr:row>
      <xdr:rowOff>104775</xdr:rowOff>
    </xdr:from>
    <xdr:to>
      <xdr:col>15</xdr:col>
      <xdr:colOff>590550</xdr:colOff>
      <xdr:row>96</xdr:row>
      <xdr:rowOff>66675</xdr:rowOff>
    </xdr:to>
    <xdr:sp>
      <xdr:nvSpPr>
        <xdr:cNvPr id="7" name="TextBox 22"/>
        <xdr:cNvSpPr txBox="1">
          <a:spLocks noChangeArrowheads="1"/>
        </xdr:cNvSpPr>
      </xdr:nvSpPr>
      <xdr:spPr>
        <a:xfrm>
          <a:off x="161925" y="15773400"/>
          <a:ext cx="9877425" cy="933450"/>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Comments on III.2
</a:t>
          </a:r>
        </a:p>
      </xdr:txBody>
    </xdr:sp>
    <xdr:clientData/>
  </xdr:twoCellAnchor>
  <xdr:twoCellAnchor>
    <xdr:from>
      <xdr:col>1</xdr:col>
      <xdr:colOff>28575</xdr:colOff>
      <xdr:row>131</xdr:row>
      <xdr:rowOff>142875</xdr:rowOff>
    </xdr:from>
    <xdr:to>
      <xdr:col>16</xdr:col>
      <xdr:colOff>0</xdr:colOff>
      <xdr:row>137</xdr:row>
      <xdr:rowOff>133350</xdr:rowOff>
    </xdr:to>
    <xdr:sp>
      <xdr:nvSpPr>
        <xdr:cNvPr id="8" name="TextBox 23"/>
        <xdr:cNvSpPr txBox="1">
          <a:spLocks noChangeArrowheads="1"/>
        </xdr:cNvSpPr>
      </xdr:nvSpPr>
      <xdr:spPr>
        <a:xfrm>
          <a:off x="142875" y="23060025"/>
          <a:ext cx="9915525" cy="981075"/>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Sources for III.2
Office of Higher Education Commission. Higher Education Data and Information Year 1980-2003. Ministry of Education, Thailand. Http://www.moe.go.th  
</a:t>
          </a:r>
        </a:p>
      </xdr:txBody>
    </xdr:sp>
    <xdr:clientData/>
  </xdr:twoCellAnchor>
  <xdr:twoCellAnchor>
    <xdr:from>
      <xdr:col>1</xdr:col>
      <xdr:colOff>38100</xdr:colOff>
      <xdr:row>138</xdr:row>
      <xdr:rowOff>104775</xdr:rowOff>
    </xdr:from>
    <xdr:to>
      <xdr:col>16</xdr:col>
      <xdr:colOff>0</xdr:colOff>
      <xdr:row>144</xdr:row>
      <xdr:rowOff>66675</xdr:rowOff>
    </xdr:to>
    <xdr:sp>
      <xdr:nvSpPr>
        <xdr:cNvPr id="9" name="TextBox 24"/>
        <xdr:cNvSpPr txBox="1">
          <a:spLocks noChangeArrowheads="1"/>
        </xdr:cNvSpPr>
      </xdr:nvSpPr>
      <xdr:spPr>
        <a:xfrm>
          <a:off x="152400" y="24174450"/>
          <a:ext cx="9906000" cy="933450"/>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Comments on III.2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152400</xdr:colOff>
      <xdr:row>0</xdr:row>
      <xdr:rowOff>85725</xdr:rowOff>
    </xdr:from>
    <xdr:to>
      <xdr:col>13</xdr:col>
      <xdr:colOff>419100</xdr:colOff>
      <xdr:row>2</xdr:row>
      <xdr:rowOff>47625</xdr:rowOff>
    </xdr:to>
    <xdr:sp>
      <xdr:nvSpPr>
        <xdr:cNvPr id="1" name="AutoShape 5">
          <a:hlinkClick r:id="rId1"/>
        </xdr:cNvPr>
        <xdr:cNvSpPr>
          <a:spLocks/>
        </xdr:cNvSpPr>
      </xdr:nvSpPr>
      <xdr:spPr>
        <a:xfrm>
          <a:off x="8248650" y="85725"/>
          <a:ext cx="266700" cy="314325"/>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51</xdr:row>
      <xdr:rowOff>142875</xdr:rowOff>
    </xdr:from>
    <xdr:to>
      <xdr:col>12</xdr:col>
      <xdr:colOff>581025</xdr:colOff>
      <xdr:row>57</xdr:row>
      <xdr:rowOff>133350</xdr:rowOff>
    </xdr:to>
    <xdr:sp>
      <xdr:nvSpPr>
        <xdr:cNvPr id="2" name="TextBox 8"/>
        <xdr:cNvSpPr txBox="1">
          <a:spLocks noChangeArrowheads="1"/>
        </xdr:cNvSpPr>
      </xdr:nvSpPr>
      <xdr:spPr>
        <a:xfrm>
          <a:off x="142875" y="9858375"/>
          <a:ext cx="7896225" cy="962025"/>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Sources for IV.1
</a:t>
          </a:r>
        </a:p>
      </xdr:txBody>
    </xdr:sp>
    <xdr:clientData/>
  </xdr:twoCellAnchor>
  <xdr:twoCellAnchor>
    <xdr:from>
      <xdr:col>1</xdr:col>
      <xdr:colOff>38100</xdr:colOff>
      <xdr:row>58</xdr:row>
      <xdr:rowOff>104775</xdr:rowOff>
    </xdr:from>
    <xdr:to>
      <xdr:col>12</xdr:col>
      <xdr:colOff>571500</xdr:colOff>
      <xdr:row>64</xdr:row>
      <xdr:rowOff>66675</xdr:rowOff>
    </xdr:to>
    <xdr:sp>
      <xdr:nvSpPr>
        <xdr:cNvPr id="3" name="TextBox 9"/>
        <xdr:cNvSpPr txBox="1">
          <a:spLocks noChangeArrowheads="1"/>
        </xdr:cNvSpPr>
      </xdr:nvSpPr>
      <xdr:spPr>
        <a:xfrm>
          <a:off x="152400" y="10953750"/>
          <a:ext cx="7877175" cy="933450"/>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Comments on IV.1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u.ac.th/" TargetMode="External" /><Relationship Id="rId2" Type="http://schemas.openxmlformats.org/officeDocument/2006/relationships/hyperlink" Target="http://www.kbu.ac.th/" TargetMode="External" /><Relationship Id="rId3" Type="http://schemas.openxmlformats.org/officeDocument/2006/relationships/hyperlink" Target="http://www.mut.ac.th/" TargetMode="External" /><Relationship Id="rId4" Type="http://schemas.openxmlformats.org/officeDocument/2006/relationships/hyperlink" Target="http://www.dpu.ac.th/" TargetMode="External" /><Relationship Id="rId5" Type="http://schemas.openxmlformats.org/officeDocument/2006/relationships/hyperlink" Target="http://www.payap.ac.th/" TargetMode="External" /><Relationship Id="rId6" Type="http://schemas.openxmlformats.org/officeDocument/2006/relationships/hyperlink" Target="http://www.rsu.ac.th/" TargetMode="External" /><Relationship Id="rId7" Type="http://schemas.openxmlformats.org/officeDocument/2006/relationships/hyperlink" Target="http://www.spu.ac.th/" TargetMode="External" /><Relationship Id="rId8" Type="http://schemas.openxmlformats.org/officeDocument/2006/relationships/hyperlink" Target="http://www.utcc.ac.th/" TargetMode="External" /><Relationship Id="rId9" Type="http://schemas.openxmlformats.org/officeDocument/2006/relationships/hyperlink" Target="http://www.hcu.ac.th/" TargetMode="External" /><Relationship Id="rId10" Type="http://schemas.openxmlformats.org/officeDocument/2006/relationships/hyperlink" Target="http://www.au.edu/" TargetMode="External" /><Relationship Id="rId11" Type="http://schemas.openxmlformats.org/officeDocument/2006/relationships/hyperlink" Target="http://www.sau.ac.th/" TargetMode="External" /><Relationship Id="rId12" Type="http://schemas.openxmlformats.org/officeDocument/2006/relationships/hyperlink" Target="http://www.krirk.ac.th/" TargetMode="External" /><Relationship Id="rId13" Type="http://schemas.openxmlformats.org/officeDocument/2006/relationships/hyperlink" Target="http://www.stjohn.ac.th/" TargetMode="External" /><Relationship Id="rId14" Type="http://schemas.openxmlformats.org/officeDocument/2006/relationships/hyperlink" Target="http://www.nivadhana.ac.th/" TargetMode="External" /><Relationship Id="rId15" Type="http://schemas.openxmlformats.org/officeDocument/2006/relationships/hyperlink" Target="http://www.asianust.ac.th/" TargetMode="External" /><Relationship Id="rId16" Type="http://schemas.openxmlformats.org/officeDocument/2006/relationships/hyperlink" Target="http://www.eau.ac.th/" TargetMode="External" /><Relationship Id="rId17" Type="http://schemas.openxmlformats.org/officeDocument/2006/relationships/hyperlink" Target="http://www.webster.edu/thailand/" TargetMode="External" /><Relationship Id="rId18" Type="http://schemas.openxmlformats.org/officeDocument/2006/relationships/hyperlink" Target="http://www.cpu.ac.th/" TargetMode="External" /><Relationship Id="rId19" Type="http://schemas.openxmlformats.org/officeDocument/2006/relationships/hyperlink" Target="http://www.neu.ac.th/" TargetMode="External" /><Relationship Id="rId20" Type="http://schemas.openxmlformats.org/officeDocument/2006/relationships/hyperlink" Target="http://www.shinawatra.ac.th/" TargetMode="External" /><Relationship Id="rId21" Type="http://schemas.openxmlformats.org/officeDocument/2006/relationships/hyperlink" Target="http://www.christian.ac.th/" TargetMode="External" /><Relationship Id="rId22" Type="http://schemas.openxmlformats.org/officeDocument/2006/relationships/hyperlink" Target="http://www.stamford.edu/" TargetMode="External" /><Relationship Id="rId23" Type="http://schemas.openxmlformats.org/officeDocument/2006/relationships/hyperlink" Target="http://www.pku.ac.th/" TargetMode="External" /><Relationship Id="rId24" Type="http://schemas.openxmlformats.org/officeDocument/2006/relationships/hyperlink" Target="http://www.hc.ac.th/" TargetMode="External" /><Relationship Id="rId25" Type="http://schemas.openxmlformats.org/officeDocument/2006/relationships/hyperlink" Target="http://www.rtu.ac.th/" TargetMode="External" /><Relationship Id="rId26" Type="http://schemas.openxmlformats.org/officeDocument/2006/relationships/hyperlink" Target="http://www.ptc.ac.th/" TargetMode="External" /><Relationship Id="rId27" Type="http://schemas.openxmlformats.org/officeDocument/2006/relationships/hyperlink" Target="http://www.missioncollege.edu/" TargetMode="External" /><Relationship Id="rId28" Type="http://schemas.openxmlformats.org/officeDocument/2006/relationships/hyperlink" Target="http://www.yonok.ac.th/" TargetMode="External" /><Relationship Id="rId29" Type="http://schemas.openxmlformats.org/officeDocument/2006/relationships/hyperlink" Target="http://www.ssc.ac.th/" TargetMode="External" /><Relationship Id="rId30" Type="http://schemas.openxmlformats.org/officeDocument/2006/relationships/hyperlink" Target="http://www.saengtham.ac.th/" TargetMode="External" /><Relationship Id="rId31" Type="http://schemas.openxmlformats.org/officeDocument/2006/relationships/hyperlink" Target="http://www.tsc.ac.th/" TargetMode="External" /><Relationship Id="rId32" Type="http://schemas.openxmlformats.org/officeDocument/2006/relationships/hyperlink" Target="http://www.dte.ac.th/" TargetMode="External" /><Relationship Id="rId33" Type="http://schemas.openxmlformats.org/officeDocument/2006/relationships/hyperlink" Target="http://www.tct.ac.th/" TargetMode="External" /><Relationship Id="rId34" Type="http://schemas.openxmlformats.org/officeDocument/2006/relationships/hyperlink" Target="http://www.rajapark.ac.th/" TargetMode="External" /><Relationship Id="rId35" Type="http://schemas.openxmlformats.org/officeDocument/2006/relationships/hyperlink" Target="http://www.rbac.ac.th/" TargetMode="External" /><Relationship Id="rId36" Type="http://schemas.openxmlformats.org/officeDocument/2006/relationships/hyperlink" Target="http://www.lpc.th.edu/" TargetMode="External" /><Relationship Id="rId37" Type="http://schemas.openxmlformats.org/officeDocument/2006/relationships/hyperlink" Target="http://www.santapol.ac.th/" TargetMode="External" /><Relationship Id="rId38" Type="http://schemas.openxmlformats.org/officeDocument/2006/relationships/hyperlink" Target="http://www.yiu.ac.th/" TargetMode="External" /><Relationship Id="rId39" Type="http://schemas.openxmlformats.org/officeDocument/2006/relationships/hyperlink" Target="http://www.rcu.ac.th/" TargetMode="External" /><Relationship Id="rId40" Type="http://schemas.openxmlformats.org/officeDocument/2006/relationships/hyperlink" Target="http://www.sbc.th.edu/" TargetMode="External" /><Relationship Id="rId41" Type="http://schemas.openxmlformats.org/officeDocument/2006/relationships/hyperlink" Target="http://www.cas.ac.th/" TargetMode="External" /><Relationship Id="rId42" Type="http://schemas.openxmlformats.org/officeDocument/2006/relationships/hyperlink" Target="http://www.polytechnic.ac.th/" TargetMode="External" /><Relationship Id="rId43" Type="http://schemas.openxmlformats.org/officeDocument/2006/relationships/hyperlink" Target="http://www.tapee.ac.th/" TargetMode="External" /><Relationship Id="rId44" Type="http://schemas.openxmlformats.org/officeDocument/2006/relationships/hyperlink" Target="http://www.northcm.ac.th/" TargetMode="External" /><Relationship Id="rId45" Type="http://schemas.openxmlformats.org/officeDocument/2006/relationships/hyperlink" Target="http://www.sct.ac.th/" TargetMode="External" /><Relationship Id="rId46" Type="http://schemas.openxmlformats.org/officeDocument/2006/relationships/hyperlink" Target="http://www.fareastern.ac.th/" TargetMode="External" /><Relationship Id="rId47" Type="http://schemas.openxmlformats.org/officeDocument/2006/relationships/hyperlink" Target="http://www.stic.ac.th/" TargetMode="External" /><Relationship Id="rId48" Type="http://schemas.openxmlformats.org/officeDocument/2006/relationships/hyperlink" Target="http://www.northbkk.ac.th/" TargetMode="External" /><Relationship Id="rId49" Type="http://schemas.openxmlformats.org/officeDocument/2006/relationships/hyperlink" Target="http://www.bkkthon.ac.th/" TargetMode="External" /><Relationship Id="rId50" Type="http://schemas.openxmlformats.org/officeDocument/2006/relationships/hyperlink" Target="http://www.crc.ac.th/" TargetMode="External" /><Relationship Id="rId51" Type="http://schemas.openxmlformats.org/officeDocument/2006/relationships/hyperlink" Target="http://www.bbc.ac.th/" TargetMode="External" /><Relationship Id="rId52" Type="http://schemas.openxmlformats.org/officeDocument/2006/relationships/hyperlink" Target="http://www.bsc.ac.th/" TargetMode="External" /><Relationship Id="rId53" Type="http://schemas.openxmlformats.org/officeDocument/2006/relationships/hyperlink" Target="http://www.rc.ac.th/" TargetMode="External" /><Relationship Id="rId54" Type="http://schemas.openxmlformats.org/officeDocument/2006/relationships/hyperlink" Target="http://www.siamtech-college.ac.th/index-th.htm" TargetMode="External" /><Relationship Id="rId55" Type="http://schemas.openxmlformats.org/officeDocument/2006/relationships/hyperlink" Target="http://www.arsomsilp.in.th/" TargetMode="External" /><Relationship Id="rId56" Type="http://schemas.openxmlformats.org/officeDocument/2006/relationships/hyperlink" Target="http://www.tni.ac.th/" TargetMode="External" /><Relationship Id="rId57" Type="http://schemas.openxmlformats.org/officeDocument/2006/relationships/hyperlink" Target="http://www.nmc.ac.th/" TargetMode="External" /><Relationship Id="rId58" Type="http://schemas.openxmlformats.org/officeDocument/2006/relationships/hyperlink" Target="http://www.ckc.ac.th/" TargetMode="External" /><Relationship Id="rId59" Type="http://schemas.openxmlformats.org/officeDocument/2006/relationships/hyperlink" Target="http://www.plc.ac.th/" TargetMode="External" /><Relationship Id="rId60" Type="http://schemas.openxmlformats.org/officeDocument/2006/relationships/hyperlink" Target="http://www.ibc.ac.th/" TargetMode="External" /><Relationship Id="rId61" Type="http://schemas.openxmlformats.org/officeDocument/2006/relationships/hyperlink" Target="http://www.lit.ac.th/" TargetMode="External" /><Relationship Id="rId62" Type="http://schemas.openxmlformats.org/officeDocument/2006/relationships/hyperlink" Target="http://www.ayothaya.ac.th/" TargetMode="External" /></Relationships>
</file>

<file path=xl/worksheets/sheet1.xml><?xml version="1.0" encoding="utf-8"?>
<worksheet xmlns="http://schemas.openxmlformats.org/spreadsheetml/2006/main" xmlns:r="http://schemas.openxmlformats.org/officeDocument/2006/relationships">
  <sheetPr codeName="Hoja2"/>
  <dimension ref="A1:J185"/>
  <sheetViews>
    <sheetView showGridLines="0" showZeros="0" tabSelected="1" workbookViewId="0" topLeftCell="A1">
      <selection activeCell="A1" sqref="A1"/>
    </sheetView>
  </sheetViews>
  <sheetFormatPr defaultColWidth="9.140625" defaultRowHeight="12.75"/>
  <cols>
    <col min="1" max="1" width="4.7109375" style="0" customWidth="1"/>
    <col min="2" max="16384" width="11.57421875" style="0" customWidth="1"/>
  </cols>
  <sheetData>
    <row r="1" ht="12.75">
      <c r="A1" t="s">
        <v>319</v>
      </c>
    </row>
    <row r="4" spans="1:8" ht="12.75">
      <c r="A4" s="21" t="s">
        <v>47</v>
      </c>
      <c r="H4" s="21"/>
    </row>
    <row r="5" spans="2:9" ht="12.75">
      <c r="B5" s="15" t="s">
        <v>48</v>
      </c>
      <c r="I5" s="15"/>
    </row>
    <row r="8" spans="1:8" ht="12.75">
      <c r="A8" s="21" t="s">
        <v>49</v>
      </c>
      <c r="H8" s="21"/>
    </row>
    <row r="9" spans="2:9" ht="12.75">
      <c r="B9" s="15" t="s">
        <v>50</v>
      </c>
      <c r="I9" s="15"/>
    </row>
    <row r="10" spans="2:9" ht="12.75">
      <c r="B10" s="15" t="s">
        <v>51</v>
      </c>
      <c r="I10" s="15"/>
    </row>
    <row r="11" spans="2:9" ht="12.75">
      <c r="B11" s="15" t="s">
        <v>52</v>
      </c>
      <c r="I11" s="15"/>
    </row>
    <row r="12" spans="2:9" ht="12.75">
      <c r="B12" s="15" t="s">
        <v>53</v>
      </c>
      <c r="I12" s="15"/>
    </row>
    <row r="13" spans="2:9" ht="12.75">
      <c r="B13" s="15" t="s">
        <v>54</v>
      </c>
      <c r="I13" s="15"/>
    </row>
    <row r="14" spans="2:9" ht="12.75">
      <c r="B14" s="15" t="s">
        <v>90</v>
      </c>
      <c r="I14" s="15"/>
    </row>
    <row r="15" ht="12.75">
      <c r="B15" s="21" t="s">
        <v>55</v>
      </c>
    </row>
    <row r="17" spans="1:8" ht="12.75">
      <c r="A17" s="21" t="s">
        <v>56</v>
      </c>
      <c r="H17" s="21"/>
    </row>
    <row r="18" spans="2:10" ht="12.75">
      <c r="B18" s="15" t="s">
        <v>57</v>
      </c>
      <c r="C18" s="12"/>
      <c r="D18" s="12"/>
      <c r="E18" s="12"/>
      <c r="F18" s="12"/>
      <c r="I18" s="15"/>
      <c r="J18" s="12"/>
    </row>
    <row r="19" spans="2:10" ht="12.75">
      <c r="B19" s="15" t="s">
        <v>58</v>
      </c>
      <c r="C19" s="12"/>
      <c r="D19" s="12"/>
      <c r="E19" s="12"/>
      <c r="F19" s="12"/>
      <c r="I19" s="15"/>
      <c r="J19" s="12"/>
    </row>
    <row r="20" spans="2:10" ht="12.75">
      <c r="B20" s="15" t="s">
        <v>59</v>
      </c>
      <c r="C20" s="12"/>
      <c r="D20" s="12"/>
      <c r="E20" s="12"/>
      <c r="F20" s="12"/>
      <c r="I20" s="15"/>
      <c r="J20" s="12"/>
    </row>
    <row r="22" spans="1:8" ht="12.75">
      <c r="A22" s="21" t="s">
        <v>138</v>
      </c>
      <c r="H22" s="21"/>
    </row>
    <row r="23" spans="2:10" ht="12.75">
      <c r="B23" s="15" t="s">
        <v>153</v>
      </c>
      <c r="C23" s="12"/>
      <c r="D23" s="12"/>
      <c r="E23" s="12"/>
      <c r="I23" s="15"/>
      <c r="J23" s="12"/>
    </row>
    <row r="24" spans="3:10" ht="12.75">
      <c r="C24" s="12"/>
      <c r="D24" s="12"/>
      <c r="E24" s="12"/>
      <c r="J24" s="12"/>
    </row>
    <row r="25" spans="3:5" ht="12.75">
      <c r="C25" s="12"/>
      <c r="D25" s="12"/>
      <c r="E25" s="12"/>
    </row>
    <row r="26" spans="3:5" ht="12.75">
      <c r="C26" s="12"/>
      <c r="D26" s="12"/>
      <c r="E26" s="12"/>
    </row>
    <row r="27" spans="3:5" ht="12.75">
      <c r="C27" s="12"/>
      <c r="D27" s="12"/>
      <c r="E27" s="12"/>
    </row>
    <row r="28" spans="3:5" ht="12.75">
      <c r="C28" s="12"/>
      <c r="D28" s="12"/>
      <c r="E28" s="12"/>
    </row>
    <row r="122" ht="12.75">
      <c r="C122" t="s">
        <v>60</v>
      </c>
    </row>
    <row r="124" spans="2:3" ht="12.75">
      <c r="B124" t="s">
        <v>13</v>
      </c>
      <c r="C124" s="20" t="s">
        <v>61</v>
      </c>
    </row>
    <row r="125" spans="2:3" ht="12.75">
      <c r="B125" t="s">
        <v>10</v>
      </c>
      <c r="C125" t="s">
        <v>62</v>
      </c>
    </row>
    <row r="126" spans="2:3" ht="12.75">
      <c r="B126" t="s">
        <v>11</v>
      </c>
      <c r="C126" t="s">
        <v>63</v>
      </c>
    </row>
    <row r="127" spans="2:3" ht="12.75">
      <c r="B127" t="s">
        <v>12</v>
      </c>
      <c r="C127" t="s">
        <v>142</v>
      </c>
    </row>
    <row r="130" spans="2:3" ht="12.75">
      <c r="B130" s="1"/>
      <c r="C130" s="38" t="s">
        <v>64</v>
      </c>
    </row>
    <row r="131" spans="2:3" ht="12.75">
      <c r="B131" t="s">
        <v>14</v>
      </c>
      <c r="C131" s="1" t="s">
        <v>65</v>
      </c>
    </row>
    <row r="132" spans="2:3" ht="12.75">
      <c r="B132" s="1" t="s">
        <v>15</v>
      </c>
      <c r="C132" s="1" t="s">
        <v>66</v>
      </c>
    </row>
    <row r="133" spans="2:3" ht="12.75">
      <c r="B133" s="1"/>
      <c r="C133" s="1"/>
    </row>
    <row r="134" spans="2:3" ht="12.75">
      <c r="B134" s="1"/>
      <c r="C134" s="38" t="s">
        <v>67</v>
      </c>
    </row>
    <row r="135" spans="2:3" ht="12.75">
      <c r="B135" t="s">
        <v>35</v>
      </c>
      <c r="C135" s="1" t="s">
        <v>68</v>
      </c>
    </row>
    <row r="136" spans="2:3" ht="12.75">
      <c r="B136" s="1" t="s">
        <v>36</v>
      </c>
      <c r="C136" s="1" t="s">
        <v>69</v>
      </c>
    </row>
    <row r="137" spans="2:3" ht="12.75">
      <c r="B137" s="1"/>
      <c r="C137" s="1"/>
    </row>
    <row r="138" spans="2:3" ht="12.75">
      <c r="B138" s="1"/>
      <c r="C138" s="1"/>
    </row>
    <row r="139" spans="2:3" ht="12.75">
      <c r="B139" s="1"/>
      <c r="C139" s="38" t="s">
        <v>70</v>
      </c>
    </row>
    <row r="140" spans="2:3" ht="12.75">
      <c r="B140" t="s">
        <v>109</v>
      </c>
      <c r="C140" s="1" t="s">
        <v>71</v>
      </c>
    </row>
    <row r="141" spans="2:3" ht="12.75">
      <c r="B141" s="1" t="s">
        <v>110</v>
      </c>
      <c r="C141" s="1" t="s">
        <v>72</v>
      </c>
    </row>
    <row r="142" spans="2:3" ht="12.75">
      <c r="B142" s="1"/>
      <c r="C142" s="1"/>
    </row>
    <row r="143" spans="2:3" ht="12.75">
      <c r="B143" s="1"/>
      <c r="C143" s="1"/>
    </row>
    <row r="144" spans="2:3" ht="12.75">
      <c r="B144" s="1"/>
      <c r="C144" s="38" t="s">
        <v>73</v>
      </c>
    </row>
    <row r="145" spans="2:3" ht="12.75">
      <c r="B145" t="s">
        <v>17</v>
      </c>
      <c r="C145" s="1" t="s">
        <v>74</v>
      </c>
    </row>
    <row r="146" spans="2:3" ht="12.75">
      <c r="B146" s="1" t="s">
        <v>18</v>
      </c>
      <c r="C146" s="1" t="s">
        <v>75</v>
      </c>
    </row>
    <row r="147" spans="2:3" ht="12.75">
      <c r="B147" s="1"/>
      <c r="C147" s="1"/>
    </row>
    <row r="148" spans="2:3" ht="12.75">
      <c r="B148" s="1"/>
      <c r="C148" s="38" t="s">
        <v>76</v>
      </c>
    </row>
    <row r="149" spans="2:3" ht="12.75">
      <c r="B149" s="1" t="s">
        <v>21</v>
      </c>
      <c r="C149" s="1" t="s">
        <v>77</v>
      </c>
    </row>
    <row r="150" spans="2:3" ht="12.75">
      <c r="B150" s="1" t="s">
        <v>22</v>
      </c>
      <c r="C150" s="1" t="s">
        <v>78</v>
      </c>
    </row>
    <row r="151" spans="2:3" ht="12.75">
      <c r="B151" s="1"/>
      <c r="C151" s="1"/>
    </row>
    <row r="152" spans="2:3" ht="12.75">
      <c r="B152" s="1"/>
      <c r="C152" s="38" t="s">
        <v>79</v>
      </c>
    </row>
    <row r="153" spans="2:3" ht="12.75">
      <c r="B153" t="s">
        <v>23</v>
      </c>
      <c r="C153" s="1" t="s">
        <v>80</v>
      </c>
    </row>
    <row r="154" spans="2:3" ht="12.75">
      <c r="B154" s="1" t="s">
        <v>24</v>
      </c>
      <c r="C154" s="1" t="s">
        <v>81</v>
      </c>
    </row>
    <row r="155" spans="2:3" ht="12.75">
      <c r="B155" s="1"/>
      <c r="C155" s="1"/>
    </row>
    <row r="156" spans="2:3" ht="12.75">
      <c r="B156" s="1"/>
      <c r="C156" s="38" t="s">
        <v>82</v>
      </c>
    </row>
    <row r="157" spans="2:3" ht="12.75">
      <c r="B157" t="s">
        <v>19</v>
      </c>
      <c r="C157" s="1" t="s">
        <v>83</v>
      </c>
    </row>
    <row r="158" spans="2:3" ht="12.75">
      <c r="B158" s="1" t="s">
        <v>20</v>
      </c>
      <c r="C158" s="1" t="s">
        <v>84</v>
      </c>
    </row>
    <row r="159" spans="2:3" ht="12.75">
      <c r="B159" s="1" t="s">
        <v>39</v>
      </c>
      <c r="C159" s="1" t="s">
        <v>140</v>
      </c>
    </row>
    <row r="160" spans="2:3" ht="12.75">
      <c r="B160" s="1" t="s">
        <v>40</v>
      </c>
      <c r="C160" s="1" t="s">
        <v>141</v>
      </c>
    </row>
    <row r="161" spans="2:3" ht="12.75">
      <c r="B161" s="1"/>
      <c r="C161" s="1"/>
    </row>
    <row r="162" spans="2:3" ht="12.75">
      <c r="B162" s="1"/>
      <c r="C162" s="38" t="s">
        <v>85</v>
      </c>
    </row>
    <row r="163" spans="2:3" ht="12.75">
      <c r="B163" s="1" t="s">
        <v>41</v>
      </c>
      <c r="C163" s="1" t="s">
        <v>146</v>
      </c>
    </row>
    <row r="164" spans="2:3" ht="12.75">
      <c r="B164" s="1" t="s">
        <v>42</v>
      </c>
      <c r="C164" s="1" t="s">
        <v>147</v>
      </c>
    </row>
    <row r="165" spans="2:3" ht="12.75">
      <c r="B165" s="1" t="s">
        <v>43</v>
      </c>
      <c r="C165" s="1" t="s">
        <v>86</v>
      </c>
    </row>
    <row r="166" spans="2:3" ht="12.75">
      <c r="B166" s="1" t="s">
        <v>44</v>
      </c>
      <c r="C166" s="1" t="s">
        <v>152</v>
      </c>
    </row>
    <row r="167" spans="2:3" ht="12.75">
      <c r="B167" s="1" t="s">
        <v>45</v>
      </c>
      <c r="C167" s="1" t="s">
        <v>87</v>
      </c>
    </row>
    <row r="168" spans="2:3" ht="12.75">
      <c r="B168" s="1" t="s">
        <v>46</v>
      </c>
      <c r="C168" s="1" t="s">
        <v>88</v>
      </c>
    </row>
    <row r="169" spans="2:3" ht="12.75">
      <c r="B169" s="1"/>
      <c r="C169" s="1"/>
    </row>
    <row r="170" spans="2:3" ht="12.75">
      <c r="B170" s="1"/>
      <c r="C170" s="1"/>
    </row>
    <row r="171" spans="2:3" ht="12.75">
      <c r="B171" s="1"/>
      <c r="C171" s="38" t="s">
        <v>89</v>
      </c>
    </row>
    <row r="172" spans="2:3" ht="12.75">
      <c r="B172" s="1" t="s">
        <v>25</v>
      </c>
      <c r="C172" s="91" t="s">
        <v>0</v>
      </c>
    </row>
    <row r="173" spans="2:3" ht="12.75">
      <c r="B173" s="1" t="s">
        <v>26</v>
      </c>
      <c r="C173" s="91" t="s">
        <v>1</v>
      </c>
    </row>
    <row r="174" spans="2:3" ht="12.75">
      <c r="B174" s="1" t="s">
        <v>27</v>
      </c>
      <c r="C174" s="91" t="s">
        <v>2</v>
      </c>
    </row>
    <row r="175" spans="2:3" ht="12.75">
      <c r="B175" s="1" t="s">
        <v>28</v>
      </c>
      <c r="C175" s="91" t="s">
        <v>3</v>
      </c>
    </row>
    <row r="176" spans="2:3" ht="12.75">
      <c r="B176" s="1" t="s">
        <v>29</v>
      </c>
      <c r="C176" s="91" t="s">
        <v>4</v>
      </c>
    </row>
    <row r="177" spans="2:3" ht="12.75">
      <c r="B177" s="1" t="s">
        <v>30</v>
      </c>
      <c r="C177" s="91" t="s">
        <v>5</v>
      </c>
    </row>
    <row r="178" spans="2:3" ht="12.75">
      <c r="B178" s="1" t="s">
        <v>31</v>
      </c>
      <c r="C178" s="91" t="s">
        <v>6</v>
      </c>
    </row>
    <row r="179" spans="2:3" ht="12.75">
      <c r="B179" s="1" t="s">
        <v>32</v>
      </c>
      <c r="C179" s="91" t="s">
        <v>7</v>
      </c>
    </row>
    <row r="180" spans="2:3" ht="12.75">
      <c r="B180" s="1" t="s">
        <v>33</v>
      </c>
      <c r="C180" s="91" t="s">
        <v>8</v>
      </c>
    </row>
    <row r="181" spans="2:3" ht="12.75">
      <c r="B181" s="1" t="s">
        <v>34</v>
      </c>
      <c r="C181" s="91" t="s">
        <v>9</v>
      </c>
    </row>
    <row r="183" ht="12.75">
      <c r="C183" s="38" t="s">
        <v>91</v>
      </c>
    </row>
    <row r="184" spans="2:3" ht="12.75">
      <c r="B184" s="1" t="s">
        <v>37</v>
      </c>
      <c r="C184" s="1" t="s">
        <v>77</v>
      </c>
    </row>
    <row r="185" spans="2:3" ht="12.75">
      <c r="B185" s="1" t="s">
        <v>38</v>
      </c>
      <c r="C185" s="1" t="s">
        <v>78</v>
      </c>
    </row>
  </sheetData>
  <hyperlinks>
    <hyperlink ref="A17" location="'3.Docentes'!A1" display="Docentes"/>
    <hyperlink ref="B18" location="_3.1._Numero_de_docentes_por_tipo" display="3.1. Numero de docentes por tipo"/>
    <hyperlink ref="B19" location="_3.2._Número_de_docentes_según_estatus" display="3.2. Numero de docentes según estatus"/>
    <hyperlink ref="B20" location="_3.3._Número_de_docentes_según_grado_academico" display="3.3. Número de docentes según grado academico"/>
    <hyperlink ref="B9" location="_2.1._Matrícula_por_tipo" display="2.1. Matrícula por tipo"/>
    <hyperlink ref="B10" location="_2.2._Matrícula_por_sexo" display="2.2. Matrícula por sexo"/>
    <hyperlink ref="B11" location="_2.3._Matrícula_según_localización_geográfica" display="2.3. Matrícula según localización geográfica"/>
    <hyperlink ref="B12" location="_2.4._Matrícula_según_estatus_de_los_alumnos" display="2.4. Matrícula según estatus de los alumnos"/>
    <hyperlink ref="B13" location="_2.5._Matrícula_según_regimen" display="2.5. Matrícula según regimen"/>
    <hyperlink ref="B14" location="_2.6._Matrícula_según_área_del_conocimiento" display="2.6. Matrícula según área del conocimiento"/>
    <hyperlink ref="B5" location="_1.Número_de_instituciones" display="1.Número de instituciones"/>
    <hyperlink ref="A8" location="'2. Matricula'!A1" display="Matrícula"/>
    <hyperlink ref="A4" location="'1.Instituciones'!A1" display="Instituciones"/>
    <hyperlink ref="B23" location="_4.1._Ingresos_presupuestarios_por_fuente" display="4.1. Ingresos presupuestarios por fuente"/>
    <hyperlink ref="A22" location="'4. Ingresos'!A1" display="Ingresos"/>
    <hyperlink ref="B15" location="II.7._Matrícula_según_nivel" display="II.7. Matrícula según nivel"/>
  </hyperlinks>
  <printOptions/>
  <pageMargins left="0.75" right="0.75" top="1" bottom="1" header="0" footer="0"/>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Hoja3"/>
  <dimension ref="A4:Q46"/>
  <sheetViews>
    <sheetView showGridLines="0" workbookViewId="0" topLeftCell="A1">
      <selection activeCell="D14" sqref="D14"/>
    </sheetView>
  </sheetViews>
  <sheetFormatPr defaultColWidth="9.140625" defaultRowHeight="12.75"/>
  <cols>
    <col min="1" max="1" width="2.28125" style="6" customWidth="1"/>
    <col min="2" max="2" width="7.00390625" style="6" customWidth="1"/>
    <col min="3" max="3" width="35.7109375" style="6" customWidth="1"/>
    <col min="4" max="4" width="4.57421875" style="7" customWidth="1"/>
    <col min="5" max="17" width="8.140625" style="7" customWidth="1"/>
    <col min="18" max="18" width="9.8515625" style="6" customWidth="1"/>
    <col min="19" max="16384" width="11.421875" style="6" customWidth="1"/>
  </cols>
  <sheetData>
    <row r="4" spans="2:17" ht="16.5" customHeight="1">
      <c r="B4" s="32" t="str">
        <f>+Index!B5</f>
        <v>I.1. Number of institutions</v>
      </c>
      <c r="C4" s="33"/>
      <c r="D4" s="34"/>
      <c r="E4" s="34"/>
      <c r="F4" s="34"/>
      <c r="G4" s="34"/>
      <c r="H4" s="34"/>
      <c r="I4" s="34"/>
      <c r="J4" s="34"/>
      <c r="K4" s="34"/>
      <c r="L4" s="34"/>
      <c r="M4" s="34"/>
      <c r="N4" s="457"/>
      <c r="O4" s="457"/>
      <c r="P4" s="457"/>
      <c r="Q4" s="458"/>
    </row>
    <row r="6" spans="2:17" s="10" customFormat="1" ht="18" customHeight="1">
      <c r="B6" s="264" t="s">
        <v>61</v>
      </c>
      <c r="C6" s="265"/>
      <c r="D6" s="102" t="s">
        <v>92</v>
      </c>
      <c r="E6" s="266">
        <v>1980</v>
      </c>
      <c r="F6" s="102">
        <v>1985</v>
      </c>
      <c r="G6" s="103">
        <v>1990</v>
      </c>
      <c r="H6" s="102">
        <v>1995</v>
      </c>
      <c r="I6" s="102">
        <v>1996</v>
      </c>
      <c r="J6" s="102">
        <v>1997</v>
      </c>
      <c r="K6" s="102">
        <v>1998</v>
      </c>
      <c r="L6" s="102">
        <v>1999</v>
      </c>
      <c r="M6" s="103">
        <v>2000</v>
      </c>
      <c r="N6" s="361">
        <v>2001</v>
      </c>
      <c r="O6" s="361">
        <v>2002</v>
      </c>
      <c r="P6" s="361">
        <v>2003</v>
      </c>
      <c r="Q6" s="396">
        <v>2004</v>
      </c>
    </row>
    <row r="7" spans="2:17" ht="15">
      <c r="B7" s="35" t="str">
        <f>+ca_1</f>
        <v>A. Private Institutions</v>
      </c>
      <c r="C7" s="30"/>
      <c r="D7" s="405">
        <v>1</v>
      </c>
      <c r="E7" s="231"/>
      <c r="F7" s="8"/>
      <c r="G7" s="26"/>
      <c r="H7" s="8"/>
      <c r="I7" s="8">
        <f aca="true" t="shared" si="0" ref="I7:Q7">+I8+I11</f>
        <v>35</v>
      </c>
      <c r="J7" s="8">
        <f t="shared" si="0"/>
        <v>37</v>
      </c>
      <c r="K7" s="8">
        <f t="shared" si="0"/>
        <v>42</v>
      </c>
      <c r="L7" s="8">
        <f t="shared" si="0"/>
        <v>46</v>
      </c>
      <c r="M7" s="8">
        <f t="shared" si="0"/>
        <v>50</v>
      </c>
      <c r="N7" s="9">
        <f t="shared" si="0"/>
        <v>51</v>
      </c>
      <c r="O7" s="9">
        <f t="shared" si="0"/>
        <v>54</v>
      </c>
      <c r="P7" s="9">
        <f t="shared" si="0"/>
        <v>54</v>
      </c>
      <c r="Q7" s="397">
        <f t="shared" si="0"/>
        <v>56</v>
      </c>
    </row>
    <row r="8" spans="2:17" ht="15">
      <c r="B8" s="67"/>
      <c r="C8" s="68" t="str">
        <f>+t_1</f>
        <v>1. Universities</v>
      </c>
      <c r="D8" s="406"/>
      <c r="E8" s="232"/>
      <c r="F8" s="195"/>
      <c r="G8" s="180"/>
      <c r="H8" s="195"/>
      <c r="I8" s="195">
        <f aca="true" t="shared" si="1" ref="I8:Q8">SUM(I9:I10)</f>
        <v>18</v>
      </c>
      <c r="J8" s="195">
        <f t="shared" si="1"/>
        <v>21</v>
      </c>
      <c r="K8" s="195">
        <f t="shared" si="1"/>
        <v>21</v>
      </c>
      <c r="L8" s="195">
        <f t="shared" si="1"/>
        <v>20</v>
      </c>
      <c r="M8" s="378">
        <f t="shared" si="1"/>
        <v>22</v>
      </c>
      <c r="N8" s="379">
        <f t="shared" si="1"/>
        <v>23</v>
      </c>
      <c r="O8" s="380">
        <f t="shared" si="1"/>
        <v>23</v>
      </c>
      <c r="P8" s="380">
        <f t="shared" si="1"/>
        <v>26</v>
      </c>
      <c r="Q8" s="398">
        <f t="shared" si="1"/>
        <v>29</v>
      </c>
    </row>
    <row r="9" spans="2:17" ht="15">
      <c r="B9" s="67"/>
      <c r="C9" s="392" t="s">
        <v>160</v>
      </c>
      <c r="D9" s="406">
        <v>2</v>
      </c>
      <c r="E9" s="244"/>
      <c r="F9" s="245"/>
      <c r="G9" s="246"/>
      <c r="H9" s="247"/>
      <c r="I9" s="245">
        <v>18</v>
      </c>
      <c r="J9" s="245">
        <v>21</v>
      </c>
      <c r="K9" s="245">
        <v>21</v>
      </c>
      <c r="L9" s="381">
        <v>20</v>
      </c>
      <c r="M9" s="338">
        <v>22</v>
      </c>
      <c r="N9" s="338">
        <v>23</v>
      </c>
      <c r="O9" s="338">
        <v>23</v>
      </c>
      <c r="P9" s="338">
        <v>26</v>
      </c>
      <c r="Q9" s="391">
        <v>29</v>
      </c>
    </row>
    <row r="10" spans="2:17" ht="15">
      <c r="B10" s="67"/>
      <c r="C10" s="392"/>
      <c r="D10" s="406"/>
      <c r="E10" s="252"/>
      <c r="F10" s="253"/>
      <c r="G10" s="254"/>
      <c r="H10" s="255"/>
      <c r="I10" s="253"/>
      <c r="J10" s="253"/>
      <c r="K10" s="253"/>
      <c r="L10" s="383"/>
      <c r="M10" s="394"/>
      <c r="N10" s="394"/>
      <c r="O10" s="394"/>
      <c r="P10" s="394"/>
      <c r="Q10" s="395"/>
    </row>
    <row r="11" spans="2:17" ht="15">
      <c r="B11" s="67"/>
      <c r="C11" s="68" t="str">
        <f>+t_2</f>
        <v>2. Non-university postsecondary</v>
      </c>
      <c r="D11" s="406"/>
      <c r="E11" s="188"/>
      <c r="F11" s="189"/>
      <c r="G11" s="27"/>
      <c r="H11" s="189"/>
      <c r="I11" s="189">
        <f aca="true" t="shared" si="2" ref="I11:Q11">SUM(I12:I14)</f>
        <v>17</v>
      </c>
      <c r="J11" s="189">
        <f t="shared" si="2"/>
        <v>16</v>
      </c>
      <c r="K11" s="189">
        <f t="shared" si="2"/>
        <v>21</v>
      </c>
      <c r="L11" s="9">
        <f t="shared" si="2"/>
        <v>26</v>
      </c>
      <c r="M11" s="9">
        <f t="shared" si="2"/>
        <v>28</v>
      </c>
      <c r="N11" s="9">
        <f t="shared" si="2"/>
        <v>28</v>
      </c>
      <c r="O11" s="9">
        <f t="shared" si="2"/>
        <v>31</v>
      </c>
      <c r="P11" s="9">
        <f t="shared" si="2"/>
        <v>28</v>
      </c>
      <c r="Q11" s="397">
        <f t="shared" si="2"/>
        <v>27</v>
      </c>
    </row>
    <row r="12" spans="2:17" ht="15">
      <c r="B12" s="67"/>
      <c r="C12" s="392" t="s">
        <v>161</v>
      </c>
      <c r="D12" s="406">
        <v>3</v>
      </c>
      <c r="E12" s="256"/>
      <c r="F12" s="257"/>
      <c r="G12" s="258"/>
      <c r="H12" s="259"/>
      <c r="I12" s="257">
        <v>17</v>
      </c>
      <c r="J12" s="257">
        <v>16</v>
      </c>
      <c r="K12" s="257">
        <v>21</v>
      </c>
      <c r="L12" s="384">
        <v>25</v>
      </c>
      <c r="M12" s="338">
        <v>27</v>
      </c>
      <c r="N12" s="338">
        <v>28</v>
      </c>
      <c r="O12" s="338">
        <v>31</v>
      </c>
      <c r="P12" s="338">
        <v>28</v>
      </c>
      <c r="Q12" s="391">
        <v>27</v>
      </c>
    </row>
    <row r="13" spans="2:17" ht="15">
      <c r="B13" s="67"/>
      <c r="C13" s="392" t="s">
        <v>162</v>
      </c>
      <c r="D13" s="406">
        <v>4</v>
      </c>
      <c r="E13" s="260"/>
      <c r="F13" s="261"/>
      <c r="G13" s="262"/>
      <c r="H13" s="263"/>
      <c r="I13" s="261">
        <v>0</v>
      </c>
      <c r="J13" s="261">
        <v>0</v>
      </c>
      <c r="K13" s="261">
        <v>0</v>
      </c>
      <c r="L13" s="385">
        <v>1</v>
      </c>
      <c r="M13" s="341">
        <v>1</v>
      </c>
      <c r="N13" s="341">
        <v>0</v>
      </c>
      <c r="O13" s="341">
        <v>0</v>
      </c>
      <c r="P13" s="341">
        <v>0</v>
      </c>
      <c r="Q13" s="377">
        <v>0</v>
      </c>
    </row>
    <row r="14" spans="2:17" ht="11.25">
      <c r="B14" s="67"/>
      <c r="C14" s="393"/>
      <c r="D14" s="407"/>
      <c r="E14" s="260"/>
      <c r="F14" s="261"/>
      <c r="G14" s="262"/>
      <c r="H14" s="263"/>
      <c r="I14" s="261"/>
      <c r="J14" s="261"/>
      <c r="K14" s="261"/>
      <c r="L14" s="385"/>
      <c r="M14" s="394"/>
      <c r="N14" s="394"/>
      <c r="O14" s="394"/>
      <c r="P14" s="394"/>
      <c r="Q14" s="395"/>
    </row>
    <row r="15" spans="2:17" ht="11.25">
      <c r="B15" s="36" t="str">
        <f>+ca_2</f>
        <v>B. Public Institutions</v>
      </c>
      <c r="C15" s="31"/>
      <c r="D15" s="408"/>
      <c r="E15" s="229">
        <f aca="true" t="shared" si="3" ref="E15:Q15">+E16+E20</f>
        <v>14</v>
      </c>
      <c r="F15" s="9"/>
      <c r="G15" s="27"/>
      <c r="H15" s="9"/>
      <c r="I15" s="9"/>
      <c r="J15" s="9">
        <f t="shared" si="3"/>
        <v>23</v>
      </c>
      <c r="K15" s="9">
        <f t="shared" si="3"/>
        <v>24</v>
      </c>
      <c r="L15" s="9">
        <f t="shared" si="3"/>
        <v>24</v>
      </c>
      <c r="M15" s="9">
        <f t="shared" si="3"/>
        <v>24</v>
      </c>
      <c r="N15" s="9">
        <f t="shared" si="3"/>
        <v>24</v>
      </c>
      <c r="O15" s="9">
        <f t="shared" si="3"/>
        <v>24</v>
      </c>
      <c r="P15" s="9">
        <f t="shared" si="3"/>
        <v>66</v>
      </c>
      <c r="Q15" s="397">
        <f t="shared" si="3"/>
        <v>67</v>
      </c>
    </row>
    <row r="16" spans="2:17" ht="11.25">
      <c r="B16" s="67"/>
      <c r="C16" s="68" t="str">
        <f>+t_1</f>
        <v>1. Universities</v>
      </c>
      <c r="D16" s="407"/>
      <c r="E16" s="232">
        <f aca="true" t="shared" si="4" ref="E16:Q16">SUM(E17:E19)</f>
        <v>14</v>
      </c>
      <c r="F16" s="195"/>
      <c r="G16" s="180"/>
      <c r="H16" s="195"/>
      <c r="I16" s="195"/>
      <c r="J16" s="195">
        <f t="shared" si="4"/>
        <v>23</v>
      </c>
      <c r="K16" s="195">
        <f t="shared" si="4"/>
        <v>24</v>
      </c>
      <c r="L16" s="179">
        <f t="shared" si="4"/>
        <v>24</v>
      </c>
      <c r="M16" s="8">
        <f t="shared" si="4"/>
        <v>24</v>
      </c>
      <c r="N16" s="9">
        <f t="shared" si="4"/>
        <v>24</v>
      </c>
      <c r="O16" s="9">
        <f t="shared" si="4"/>
        <v>24</v>
      </c>
      <c r="P16" s="9">
        <f t="shared" si="4"/>
        <v>66</v>
      </c>
      <c r="Q16" s="397">
        <f t="shared" si="4"/>
        <v>67</v>
      </c>
    </row>
    <row r="17" spans="2:17" ht="15">
      <c r="B17" s="67"/>
      <c r="C17" s="392" t="s">
        <v>157</v>
      </c>
      <c r="D17" s="406">
        <v>5</v>
      </c>
      <c r="E17" s="244">
        <v>12</v>
      </c>
      <c r="F17" s="245"/>
      <c r="G17" s="246"/>
      <c r="H17" s="247"/>
      <c r="I17" s="245"/>
      <c r="J17" s="245">
        <v>19</v>
      </c>
      <c r="K17" s="245">
        <v>18</v>
      </c>
      <c r="L17" s="381">
        <v>18</v>
      </c>
      <c r="M17" s="338">
        <v>18</v>
      </c>
      <c r="N17" s="338">
        <v>18</v>
      </c>
      <c r="O17" s="338">
        <v>18</v>
      </c>
      <c r="P17" s="338">
        <v>60</v>
      </c>
      <c r="Q17" s="391">
        <v>61</v>
      </c>
    </row>
    <row r="18" spans="2:17" ht="15">
      <c r="B18" s="67"/>
      <c r="C18" s="392" t="s">
        <v>158</v>
      </c>
      <c r="D18" s="406">
        <v>6</v>
      </c>
      <c r="E18" s="248">
        <v>2</v>
      </c>
      <c r="F18" s="249"/>
      <c r="G18" s="250"/>
      <c r="H18" s="251"/>
      <c r="I18" s="249"/>
      <c r="J18" s="249">
        <v>2</v>
      </c>
      <c r="K18" s="249">
        <v>2</v>
      </c>
      <c r="L18" s="382">
        <v>2</v>
      </c>
      <c r="M18" s="341">
        <v>2</v>
      </c>
      <c r="N18" s="341">
        <v>2</v>
      </c>
      <c r="O18" s="341">
        <v>2</v>
      </c>
      <c r="P18" s="341">
        <v>2</v>
      </c>
      <c r="Q18" s="377">
        <v>2</v>
      </c>
    </row>
    <row r="19" spans="2:17" ht="15">
      <c r="B19" s="67"/>
      <c r="C19" s="392" t="s">
        <v>159</v>
      </c>
      <c r="D19" s="406">
        <v>7</v>
      </c>
      <c r="E19" s="368"/>
      <c r="F19" s="369"/>
      <c r="G19" s="370"/>
      <c r="H19" s="371"/>
      <c r="I19" s="369"/>
      <c r="J19" s="369">
        <v>2</v>
      </c>
      <c r="K19" s="369">
        <v>4</v>
      </c>
      <c r="L19" s="386">
        <v>4</v>
      </c>
      <c r="M19" s="394">
        <v>4</v>
      </c>
      <c r="N19" s="394">
        <v>4</v>
      </c>
      <c r="O19" s="394">
        <v>4</v>
      </c>
      <c r="P19" s="394">
        <v>4</v>
      </c>
      <c r="Q19" s="395">
        <v>4</v>
      </c>
    </row>
    <row r="20" spans="2:17" ht="11.25">
      <c r="B20" s="67"/>
      <c r="C20" s="68" t="str">
        <f>+t_2</f>
        <v>2. Non-university postsecondary</v>
      </c>
      <c r="D20" s="407"/>
      <c r="E20" s="188">
        <f aca="true" t="shared" si="5" ref="E20:K20">SUM(E21:E21)</f>
        <v>0</v>
      </c>
      <c r="F20" s="189">
        <f t="shared" si="5"/>
        <v>0</v>
      </c>
      <c r="G20" s="27">
        <f t="shared" si="5"/>
        <v>0</v>
      </c>
      <c r="H20" s="189">
        <f t="shared" si="5"/>
        <v>0</v>
      </c>
      <c r="I20" s="189">
        <f t="shared" si="5"/>
        <v>0</v>
      </c>
      <c r="J20" s="189">
        <f t="shared" si="5"/>
        <v>0</v>
      </c>
      <c r="K20" s="189">
        <f t="shared" si="5"/>
        <v>0</v>
      </c>
      <c r="L20" s="9"/>
      <c r="M20" s="9"/>
      <c r="N20" s="9"/>
      <c r="O20" s="9"/>
      <c r="P20" s="9"/>
      <c r="Q20" s="397"/>
    </row>
    <row r="21" spans="2:17" ht="11.25">
      <c r="B21" s="67"/>
      <c r="C21" s="392" t="s">
        <v>262</v>
      </c>
      <c r="D21" s="407"/>
      <c r="E21" s="260"/>
      <c r="F21" s="261"/>
      <c r="G21" s="262"/>
      <c r="H21" s="263"/>
      <c r="I21" s="261"/>
      <c r="J21" s="261"/>
      <c r="K21" s="261"/>
      <c r="L21" s="409"/>
      <c r="M21" s="409"/>
      <c r="N21" s="409"/>
      <c r="O21" s="409"/>
      <c r="P21" s="409"/>
      <c r="Q21" s="410"/>
    </row>
    <row r="22" spans="2:17" ht="11.25">
      <c r="B22" s="177" t="str">
        <f>+ca_3</f>
        <v>C.Total (private and public) </v>
      </c>
      <c r="C22" s="178"/>
      <c r="D22" s="268"/>
      <c r="E22" s="230">
        <f aca="true" t="shared" si="6" ref="E22:Q22">+E23+E25</f>
        <v>14</v>
      </c>
      <c r="F22" s="179"/>
      <c r="G22" s="180"/>
      <c r="H22" s="179"/>
      <c r="I22" s="179">
        <f t="shared" si="6"/>
        <v>35</v>
      </c>
      <c r="J22" s="179">
        <f t="shared" si="6"/>
        <v>60</v>
      </c>
      <c r="K22" s="179">
        <f t="shared" si="6"/>
        <v>66</v>
      </c>
      <c r="L22" s="179">
        <f t="shared" si="6"/>
        <v>70</v>
      </c>
      <c r="M22" s="9">
        <f t="shared" si="6"/>
        <v>74</v>
      </c>
      <c r="N22" s="9">
        <f t="shared" si="6"/>
        <v>75</v>
      </c>
      <c r="O22" s="9">
        <f t="shared" si="6"/>
        <v>78</v>
      </c>
      <c r="P22" s="9">
        <f t="shared" si="6"/>
        <v>120</v>
      </c>
      <c r="Q22" s="397">
        <f t="shared" si="6"/>
        <v>123</v>
      </c>
    </row>
    <row r="23" spans="2:17" ht="11.25">
      <c r="B23" s="181"/>
      <c r="C23" s="182" t="str">
        <f>+t_1</f>
        <v>1. Universities</v>
      </c>
      <c r="D23" s="269"/>
      <c r="E23" s="233">
        <f aca="true" t="shared" si="7" ref="E23:Q23">+E8+E16</f>
        <v>14</v>
      </c>
      <c r="F23" s="184"/>
      <c r="G23" s="185"/>
      <c r="H23" s="184"/>
      <c r="I23" s="184">
        <f t="shared" si="7"/>
        <v>18</v>
      </c>
      <c r="J23" s="184">
        <f t="shared" si="7"/>
        <v>44</v>
      </c>
      <c r="K23" s="184">
        <f t="shared" si="7"/>
        <v>45</v>
      </c>
      <c r="L23" s="387">
        <f t="shared" si="7"/>
        <v>44</v>
      </c>
      <c r="M23" s="399">
        <f t="shared" si="7"/>
        <v>46</v>
      </c>
      <c r="N23" s="399">
        <f t="shared" si="7"/>
        <v>47</v>
      </c>
      <c r="O23" s="399">
        <f t="shared" si="7"/>
        <v>47</v>
      </c>
      <c r="P23" s="399">
        <f t="shared" si="7"/>
        <v>92</v>
      </c>
      <c r="Q23" s="400">
        <f t="shared" si="7"/>
        <v>96</v>
      </c>
    </row>
    <row r="24" spans="2:17" ht="11.25">
      <c r="B24" s="67"/>
      <c r="C24" s="68"/>
      <c r="D24" s="237"/>
      <c r="E24" s="234"/>
      <c r="F24" s="69"/>
      <c r="G24" s="107"/>
      <c r="H24" s="69"/>
      <c r="I24" s="69"/>
      <c r="J24" s="69"/>
      <c r="K24" s="69"/>
      <c r="L24" s="388"/>
      <c r="M24" s="401"/>
      <c r="N24" s="401"/>
      <c r="O24" s="401"/>
      <c r="P24" s="401"/>
      <c r="Q24" s="402"/>
    </row>
    <row r="25" spans="2:17" ht="11.25">
      <c r="B25" s="67"/>
      <c r="C25" s="68" t="str">
        <f>+t_2</f>
        <v>2. Non-university postsecondary</v>
      </c>
      <c r="D25" s="237"/>
      <c r="E25" s="235">
        <f aca="true" t="shared" si="8" ref="E25:Q25">+E11+E20</f>
        <v>0</v>
      </c>
      <c r="F25" s="70"/>
      <c r="G25" s="98"/>
      <c r="H25" s="70"/>
      <c r="I25" s="70">
        <f t="shared" si="8"/>
        <v>17</v>
      </c>
      <c r="J25" s="70">
        <f t="shared" si="8"/>
        <v>16</v>
      </c>
      <c r="K25" s="70">
        <f t="shared" si="8"/>
        <v>21</v>
      </c>
      <c r="L25" s="389">
        <f t="shared" si="8"/>
        <v>26</v>
      </c>
      <c r="M25" s="401">
        <f t="shared" si="8"/>
        <v>28</v>
      </c>
      <c r="N25" s="401">
        <f t="shared" si="8"/>
        <v>28</v>
      </c>
      <c r="O25" s="401">
        <f t="shared" si="8"/>
        <v>31</v>
      </c>
      <c r="P25" s="401">
        <f t="shared" si="8"/>
        <v>28</v>
      </c>
      <c r="Q25" s="402">
        <f t="shared" si="8"/>
        <v>27</v>
      </c>
    </row>
    <row r="26" spans="2:17" ht="11.25">
      <c r="B26" s="58"/>
      <c r="C26" s="221"/>
      <c r="D26" s="267"/>
      <c r="E26" s="236"/>
      <c r="F26" s="73"/>
      <c r="G26" s="99"/>
      <c r="H26" s="222"/>
      <c r="I26" s="222"/>
      <c r="J26" s="222"/>
      <c r="K26" s="222"/>
      <c r="L26" s="390"/>
      <c r="M26" s="403"/>
      <c r="N26" s="403"/>
      <c r="O26" s="403"/>
      <c r="P26" s="403"/>
      <c r="Q26" s="404"/>
    </row>
    <row r="29" spans="2:17" ht="12.75">
      <c r="B29" s="100" t="s">
        <v>139</v>
      </c>
      <c r="C29" s="163"/>
      <c r="D29" s="354"/>
      <c r="E29" s="102">
        <v>1980</v>
      </c>
      <c r="F29" s="102">
        <v>1985</v>
      </c>
      <c r="G29" s="102">
        <v>1990</v>
      </c>
      <c r="H29" s="102">
        <v>1995</v>
      </c>
      <c r="I29" s="102">
        <v>1996</v>
      </c>
      <c r="J29" s="102">
        <v>1997</v>
      </c>
      <c r="K29" s="102">
        <v>1998</v>
      </c>
      <c r="L29" s="102">
        <v>1999</v>
      </c>
      <c r="M29" s="103">
        <v>2000</v>
      </c>
      <c r="N29" s="361">
        <v>2001</v>
      </c>
      <c r="O29" s="361">
        <v>2002</v>
      </c>
      <c r="P29" s="361">
        <v>2003</v>
      </c>
      <c r="Q29" s="361">
        <v>2004</v>
      </c>
    </row>
    <row r="30" spans="2:17" ht="33" customHeight="1">
      <c r="B30" s="158">
        <v>1</v>
      </c>
      <c r="C30" s="162" t="s">
        <v>93</v>
      </c>
      <c r="D30" s="204"/>
      <c r="E30" s="192">
        <f aca="true" t="shared" si="9" ref="E30:Q30">+IF(E22=0,"-",E7/E22)</f>
        <v>0</v>
      </c>
      <c r="F30" s="192" t="str">
        <f t="shared" si="9"/>
        <v>-</v>
      </c>
      <c r="G30" s="192" t="str">
        <f t="shared" si="9"/>
        <v>-</v>
      </c>
      <c r="H30" s="192" t="str">
        <f t="shared" si="9"/>
        <v>-</v>
      </c>
      <c r="I30" s="192">
        <f t="shared" si="9"/>
        <v>1</v>
      </c>
      <c r="J30" s="192">
        <f t="shared" si="9"/>
        <v>0.6166666666666667</v>
      </c>
      <c r="K30" s="192">
        <f t="shared" si="9"/>
        <v>0.6363636363636364</v>
      </c>
      <c r="L30" s="192">
        <f t="shared" si="9"/>
        <v>0.6571428571428571</v>
      </c>
      <c r="M30" s="192">
        <f t="shared" si="9"/>
        <v>0.6756756756756757</v>
      </c>
      <c r="N30" s="411">
        <f t="shared" si="9"/>
        <v>0.68</v>
      </c>
      <c r="O30" s="411">
        <f t="shared" si="9"/>
        <v>0.6923076923076923</v>
      </c>
      <c r="P30" s="411">
        <f t="shared" si="9"/>
        <v>0.45</v>
      </c>
      <c r="Q30" s="412">
        <f t="shared" si="9"/>
        <v>0.45528455284552843</v>
      </c>
    </row>
    <row r="31" spans="2:17" ht="33" customHeight="1">
      <c r="B31" s="158">
        <v>2</v>
      </c>
      <c r="C31" s="159" t="s">
        <v>94</v>
      </c>
      <c r="D31" s="205"/>
      <c r="E31" s="22" t="str">
        <f>+IF(E7=0,"-",E8/E7)</f>
        <v>-</v>
      </c>
      <c r="F31" s="22" t="str">
        <f aca="true" t="shared" si="10" ref="F31:Q31">+IF(F7=0,"-",F8/F7)</f>
        <v>-</v>
      </c>
      <c r="G31" s="22" t="str">
        <f t="shared" si="10"/>
        <v>-</v>
      </c>
      <c r="H31" s="22" t="str">
        <f t="shared" si="10"/>
        <v>-</v>
      </c>
      <c r="I31" s="22">
        <f t="shared" si="10"/>
        <v>0.5142857142857142</v>
      </c>
      <c r="J31" s="22">
        <f t="shared" si="10"/>
        <v>0.5675675675675675</v>
      </c>
      <c r="K31" s="22">
        <f t="shared" si="10"/>
        <v>0.5</v>
      </c>
      <c r="L31" s="22">
        <f t="shared" si="10"/>
        <v>0.43478260869565216</v>
      </c>
      <c r="M31" s="22">
        <f t="shared" si="10"/>
        <v>0.44</v>
      </c>
      <c r="N31" s="22">
        <f t="shared" si="10"/>
        <v>0.45098039215686275</v>
      </c>
      <c r="O31" s="22">
        <f t="shared" si="10"/>
        <v>0.42592592592592593</v>
      </c>
      <c r="P31" s="22">
        <f t="shared" si="10"/>
        <v>0.48148148148148145</v>
      </c>
      <c r="Q31" s="413">
        <f t="shared" si="10"/>
        <v>0.5178571428571429</v>
      </c>
    </row>
    <row r="32" spans="2:17" ht="33" customHeight="1">
      <c r="B32" s="160">
        <v>3</v>
      </c>
      <c r="C32" s="161" t="s">
        <v>95</v>
      </c>
      <c r="D32" s="206"/>
      <c r="E32" s="193">
        <f aca="true" t="shared" si="11" ref="E32:Q32">IF((E8+E16)=0,"-",+E8/(E8+E16))</f>
        <v>0</v>
      </c>
      <c r="F32" s="193" t="str">
        <f t="shared" si="11"/>
        <v>-</v>
      </c>
      <c r="G32" s="193" t="str">
        <f t="shared" si="11"/>
        <v>-</v>
      </c>
      <c r="H32" s="193" t="str">
        <f t="shared" si="11"/>
        <v>-</v>
      </c>
      <c r="I32" s="193">
        <f t="shared" si="11"/>
        <v>1</v>
      </c>
      <c r="J32" s="193">
        <f t="shared" si="11"/>
        <v>0.4772727272727273</v>
      </c>
      <c r="K32" s="193">
        <f t="shared" si="11"/>
        <v>0.4666666666666667</v>
      </c>
      <c r="L32" s="193">
        <f t="shared" si="11"/>
        <v>0.45454545454545453</v>
      </c>
      <c r="M32" s="193">
        <f t="shared" si="11"/>
        <v>0.4782608695652174</v>
      </c>
      <c r="N32" s="414">
        <f t="shared" si="11"/>
        <v>0.48936170212765956</v>
      </c>
      <c r="O32" s="414">
        <f t="shared" si="11"/>
        <v>0.48936170212765956</v>
      </c>
      <c r="P32" s="414">
        <f t="shared" si="11"/>
        <v>0.2826086956521739</v>
      </c>
      <c r="Q32" s="415">
        <f t="shared" si="11"/>
        <v>0.3020833333333333</v>
      </c>
    </row>
    <row r="33" spans="1:2" ht="12.75">
      <c r="A33" s="2"/>
      <c r="B33" s="11"/>
    </row>
    <row r="34" ht="12.75">
      <c r="B34" s="468" t="s">
        <v>318</v>
      </c>
    </row>
    <row r="36" spans="2:17" ht="10.5">
      <c r="B36" s="242" t="s">
        <v>96</v>
      </c>
      <c r="C36" s="81"/>
      <c r="D36" s="82"/>
      <c r="E36" s="82"/>
      <c r="F36" s="82"/>
      <c r="G36" s="82"/>
      <c r="H36" s="82"/>
      <c r="I36" s="82"/>
      <c r="J36" s="82"/>
      <c r="K36" s="82"/>
      <c r="L36" s="82"/>
      <c r="M36" s="83"/>
      <c r="N36" s="362"/>
      <c r="O36" s="362"/>
      <c r="P36" s="362"/>
      <c r="Q36" s="362"/>
    </row>
    <row r="37" spans="2:17" ht="12" customHeight="1">
      <c r="B37" s="85" t="s">
        <v>97</v>
      </c>
      <c r="C37" s="86" t="s">
        <v>98</v>
      </c>
      <c r="D37" s="87"/>
      <c r="E37" s="87"/>
      <c r="F37" s="87"/>
      <c r="G37" s="87"/>
      <c r="H37" s="87"/>
      <c r="I37" s="87"/>
      <c r="J37" s="87"/>
      <c r="K37" s="87"/>
      <c r="L37" s="87"/>
      <c r="M37" s="88"/>
      <c r="N37" s="362"/>
      <c r="O37" s="362"/>
      <c r="P37" s="362"/>
      <c r="Q37" s="362"/>
    </row>
    <row r="38" spans="2:17" s="238" customFormat="1" ht="18" customHeight="1">
      <c r="B38" s="466">
        <v>1</v>
      </c>
      <c r="C38" s="549" t="s">
        <v>143</v>
      </c>
      <c r="D38" s="550"/>
      <c r="E38" s="550"/>
      <c r="F38" s="550"/>
      <c r="G38" s="550"/>
      <c r="H38" s="550"/>
      <c r="I38" s="550"/>
      <c r="J38" s="550"/>
      <c r="K38" s="550"/>
      <c r="L38" s="550"/>
      <c r="M38" s="550"/>
      <c r="N38" s="550"/>
      <c r="O38" s="550"/>
      <c r="P38" s="550"/>
      <c r="Q38" s="551"/>
    </row>
    <row r="39" spans="2:17" s="238" customFormat="1" ht="21" customHeight="1">
      <c r="B39" s="467">
        <v>2</v>
      </c>
      <c r="C39" s="552" t="s">
        <v>305</v>
      </c>
      <c r="D39" s="553"/>
      <c r="E39" s="553"/>
      <c r="F39" s="553"/>
      <c r="G39" s="553"/>
      <c r="H39" s="553"/>
      <c r="I39" s="553"/>
      <c r="J39" s="553"/>
      <c r="K39" s="553"/>
      <c r="L39" s="553"/>
      <c r="M39" s="553"/>
      <c r="N39" s="553"/>
      <c r="O39" s="553"/>
      <c r="P39" s="553"/>
      <c r="Q39" s="554"/>
    </row>
    <row r="40" spans="2:17" s="238" customFormat="1" ht="16.5" customHeight="1">
      <c r="B40" s="467">
        <v>3</v>
      </c>
      <c r="C40" s="552" t="s">
        <v>260</v>
      </c>
      <c r="D40" s="553"/>
      <c r="E40" s="553"/>
      <c r="F40" s="553"/>
      <c r="G40" s="553"/>
      <c r="H40" s="553"/>
      <c r="I40" s="553"/>
      <c r="J40" s="553"/>
      <c r="K40" s="553"/>
      <c r="L40" s="553"/>
      <c r="M40" s="553"/>
      <c r="N40" s="553"/>
      <c r="O40" s="553"/>
      <c r="P40" s="553"/>
      <c r="Q40" s="554"/>
    </row>
    <row r="41" spans="2:17" s="238" customFormat="1" ht="17.25" customHeight="1">
      <c r="B41" s="467">
        <v>4</v>
      </c>
      <c r="C41" s="552" t="s">
        <v>261</v>
      </c>
      <c r="D41" s="553"/>
      <c r="E41" s="553"/>
      <c r="F41" s="553"/>
      <c r="G41" s="553"/>
      <c r="H41" s="553"/>
      <c r="I41" s="553"/>
      <c r="J41" s="553"/>
      <c r="K41" s="553"/>
      <c r="L41" s="553"/>
      <c r="M41" s="553"/>
      <c r="N41" s="553"/>
      <c r="O41" s="553"/>
      <c r="P41" s="553"/>
      <c r="Q41" s="554"/>
    </row>
    <row r="42" spans="2:17" s="238" customFormat="1" ht="23.25" customHeight="1">
      <c r="B42" s="467">
        <v>5</v>
      </c>
      <c r="C42" s="552" t="s">
        <v>307</v>
      </c>
      <c r="D42" s="553"/>
      <c r="E42" s="553"/>
      <c r="F42" s="553"/>
      <c r="G42" s="553"/>
      <c r="H42" s="553"/>
      <c r="I42" s="553"/>
      <c r="J42" s="553"/>
      <c r="K42" s="553"/>
      <c r="L42" s="553"/>
      <c r="M42" s="553"/>
      <c r="N42" s="553"/>
      <c r="O42" s="553"/>
      <c r="P42" s="553"/>
      <c r="Q42" s="554"/>
    </row>
    <row r="43" spans="2:17" s="238" customFormat="1" ht="34.5" customHeight="1">
      <c r="B43" s="467">
        <v>6</v>
      </c>
      <c r="C43" s="552" t="s">
        <v>306</v>
      </c>
      <c r="D43" s="553"/>
      <c r="E43" s="553"/>
      <c r="F43" s="553"/>
      <c r="G43" s="553"/>
      <c r="H43" s="553"/>
      <c r="I43" s="553"/>
      <c r="J43" s="553"/>
      <c r="K43" s="553"/>
      <c r="L43" s="553"/>
      <c r="M43" s="553"/>
      <c r="N43" s="553"/>
      <c r="O43" s="553"/>
      <c r="P43" s="553"/>
      <c r="Q43" s="554"/>
    </row>
    <row r="44" spans="2:17" s="238" customFormat="1" ht="39.75" customHeight="1">
      <c r="B44" s="467">
        <v>7</v>
      </c>
      <c r="C44" s="555" t="s">
        <v>308</v>
      </c>
      <c r="D44" s="556"/>
      <c r="E44" s="556"/>
      <c r="F44" s="556"/>
      <c r="G44" s="556"/>
      <c r="H44" s="556"/>
      <c r="I44" s="556"/>
      <c r="J44" s="556"/>
      <c r="K44" s="556"/>
      <c r="L44" s="556"/>
      <c r="M44" s="556"/>
      <c r="N44" s="556"/>
      <c r="O44" s="556"/>
      <c r="P44" s="556"/>
      <c r="Q44" s="557"/>
    </row>
    <row r="45" spans="2:17" s="238" customFormat="1" ht="24.75" customHeight="1">
      <c r="B45" s="459"/>
      <c r="C45" s="460"/>
      <c r="D45" s="461"/>
      <c r="E45" s="461"/>
      <c r="F45" s="461"/>
      <c r="G45" s="461"/>
      <c r="H45" s="461"/>
      <c r="I45" s="461"/>
      <c r="J45" s="461"/>
      <c r="K45" s="461"/>
      <c r="L45" s="461"/>
      <c r="M45" s="461"/>
      <c r="N45" s="462"/>
      <c r="O45" s="462"/>
      <c r="P45" s="462"/>
      <c r="Q45" s="463"/>
    </row>
    <row r="46" spans="2:17" s="238" customFormat="1" ht="18" customHeight="1">
      <c r="B46" s="464"/>
      <c r="C46" s="547"/>
      <c r="D46" s="548"/>
      <c r="E46" s="548"/>
      <c r="F46" s="548"/>
      <c r="G46" s="548"/>
      <c r="H46" s="548"/>
      <c r="I46" s="548"/>
      <c r="J46" s="548"/>
      <c r="K46" s="548"/>
      <c r="L46" s="548"/>
      <c r="M46" s="548"/>
      <c r="N46" s="465"/>
      <c r="O46" s="465"/>
      <c r="P46" s="465"/>
      <c r="Q46" s="465"/>
    </row>
  </sheetData>
  <mergeCells count="8">
    <mergeCell ref="C46:M46"/>
    <mergeCell ref="C38:Q38"/>
    <mergeCell ref="C39:Q39"/>
    <mergeCell ref="C44:Q44"/>
    <mergeCell ref="C40:Q40"/>
    <mergeCell ref="C41:Q41"/>
    <mergeCell ref="C42:Q42"/>
    <mergeCell ref="C43:Q43"/>
  </mergeCells>
  <hyperlinks>
    <hyperlink ref="B34" location="'List of private institutions'!A1" display="List of private institutions, as of 2000"/>
  </hyperlinks>
  <printOptions/>
  <pageMargins left="0.75" right="0.75" top="1" bottom="1" header="0" footer="0"/>
  <pageSetup horizontalDpi="600" verticalDpi="600" orientation="portrait" scale="80" r:id="rId2"/>
  <drawing r:id="rId1"/>
</worksheet>
</file>

<file path=xl/worksheets/sheet3.xml><?xml version="1.0" encoding="utf-8"?>
<worksheet xmlns="http://schemas.openxmlformats.org/spreadsheetml/2006/main" xmlns:r="http://schemas.openxmlformats.org/officeDocument/2006/relationships">
  <sheetPr codeName="Hoja4"/>
  <dimension ref="A3:P327"/>
  <sheetViews>
    <sheetView showGridLines="0" workbookViewId="0" topLeftCell="A331">
      <selection activeCell="K361" sqref="K361"/>
    </sheetView>
  </sheetViews>
  <sheetFormatPr defaultColWidth="9.140625" defaultRowHeight="12.75"/>
  <cols>
    <col min="1" max="1" width="1.8515625" style="2" customWidth="1"/>
    <col min="2" max="2" width="6.421875" style="2" customWidth="1"/>
    <col min="3" max="3" width="29.7109375" style="2" customWidth="1"/>
    <col min="4" max="4" width="6.00390625" style="213" customWidth="1"/>
    <col min="5" max="8" width="8.7109375" style="2" customWidth="1"/>
    <col min="9" max="11" width="8.7109375" style="0" customWidth="1"/>
    <col min="13" max="16" width="9.8515625" style="0" customWidth="1"/>
    <col min="17" max="17" width="3.28125" style="0" customWidth="1"/>
    <col min="18" max="16384" width="11.57421875" style="0" customWidth="1"/>
  </cols>
  <sheetData>
    <row r="3" spans="2:16" ht="15">
      <c r="B3" s="60" t="str">
        <f>+Index!B9</f>
        <v>II.1. Enrollments by type of institution</v>
      </c>
      <c r="C3" s="61"/>
      <c r="D3" s="62"/>
      <c r="E3" s="62"/>
      <c r="F3" s="62"/>
      <c r="G3" s="62"/>
      <c r="H3" s="62"/>
      <c r="I3" s="62"/>
      <c r="J3" s="62"/>
      <c r="K3" s="62"/>
      <c r="L3" s="62"/>
      <c r="M3" s="62"/>
      <c r="N3" s="62"/>
      <c r="O3" s="62"/>
      <c r="P3" s="63"/>
    </row>
    <row r="4" spans="2:16" ht="12.75">
      <c r="B4" s="6"/>
      <c r="C4" s="6"/>
      <c r="D4" s="7"/>
      <c r="E4" s="7"/>
      <c r="F4" s="7"/>
      <c r="G4" s="7"/>
      <c r="H4" s="7"/>
      <c r="I4" s="7"/>
      <c r="J4" s="7"/>
      <c r="K4" s="7"/>
      <c r="L4" s="7"/>
      <c r="M4" s="7"/>
      <c r="N4" s="7"/>
      <c r="O4" s="7"/>
      <c r="P4" s="7"/>
    </row>
    <row r="5" spans="2:16" ht="13.5" thickBot="1">
      <c r="B5" s="23" t="s">
        <v>61</v>
      </c>
      <c r="C5" s="29"/>
      <c r="D5" s="197" t="s">
        <v>92</v>
      </c>
      <c r="E5" s="24">
        <v>1980</v>
      </c>
      <c r="F5" s="24">
        <v>1985</v>
      </c>
      <c r="G5" s="24">
        <v>1990</v>
      </c>
      <c r="H5" s="24">
        <v>1995</v>
      </c>
      <c r="I5" s="24">
        <v>1996</v>
      </c>
      <c r="J5" s="24">
        <v>1997</v>
      </c>
      <c r="K5" s="24">
        <v>1998</v>
      </c>
      <c r="L5" s="24">
        <v>1999</v>
      </c>
      <c r="M5" s="25">
        <v>2000</v>
      </c>
      <c r="N5" s="361">
        <v>2001</v>
      </c>
      <c r="O5" s="361">
        <v>2002</v>
      </c>
      <c r="P5" s="396">
        <v>2003</v>
      </c>
    </row>
    <row r="6" spans="1:16" s="141" customFormat="1" ht="12.75">
      <c r="A6" s="3"/>
      <c r="B6" s="35" t="str">
        <f>+ca_1</f>
        <v>A. Private Institutions</v>
      </c>
      <c r="C6" s="30"/>
      <c r="D6" s="271"/>
      <c r="E6" s="278"/>
      <c r="F6" s="278"/>
      <c r="G6" s="278"/>
      <c r="H6" s="278"/>
      <c r="I6" s="278">
        <f aca="true" t="shared" si="0" ref="I6:P6">+I7+I10</f>
        <v>173760</v>
      </c>
      <c r="J6" s="278">
        <f t="shared" si="0"/>
        <v>186731</v>
      </c>
      <c r="K6" s="278">
        <f t="shared" si="0"/>
        <v>189837</v>
      </c>
      <c r="L6" s="278">
        <f t="shared" si="0"/>
        <v>168099</v>
      </c>
      <c r="M6" s="279">
        <f t="shared" si="0"/>
        <v>201555</v>
      </c>
      <c r="N6" s="279">
        <f t="shared" si="0"/>
        <v>223810</v>
      </c>
      <c r="O6" s="279">
        <f t="shared" si="0"/>
        <v>250742</v>
      </c>
      <c r="P6" s="469">
        <f t="shared" si="0"/>
        <v>253605</v>
      </c>
    </row>
    <row r="7" spans="2:16" ht="12.75">
      <c r="B7" s="67"/>
      <c r="C7" s="68" t="str">
        <f>+t_1</f>
        <v>1. Universities</v>
      </c>
      <c r="D7" s="272"/>
      <c r="E7" s="168"/>
      <c r="F7" s="225"/>
      <c r="G7" s="225"/>
      <c r="H7" s="225"/>
      <c r="I7" s="225">
        <f aca="true" t="shared" si="1" ref="I7:P7">SUM(I8:I9)</f>
        <v>162727</v>
      </c>
      <c r="J7" s="225">
        <f t="shared" si="1"/>
        <v>175076</v>
      </c>
      <c r="K7" s="225">
        <f t="shared" si="1"/>
        <v>174977</v>
      </c>
      <c r="L7" s="225">
        <f t="shared" si="1"/>
        <v>146556</v>
      </c>
      <c r="M7" s="225">
        <f t="shared" si="1"/>
        <v>179846</v>
      </c>
      <c r="N7" s="225">
        <f t="shared" si="1"/>
        <v>192958</v>
      </c>
      <c r="O7" s="225">
        <f t="shared" si="1"/>
        <v>206877</v>
      </c>
      <c r="P7" s="470">
        <f t="shared" si="1"/>
        <v>211453</v>
      </c>
    </row>
    <row r="8" spans="2:16" ht="15">
      <c r="B8" s="67"/>
      <c r="C8" s="270" t="str">
        <f>+'I. Institutions'!C9</f>
        <v>University</v>
      </c>
      <c r="D8" s="355"/>
      <c r="E8" s="295"/>
      <c r="F8" s="296"/>
      <c r="G8" s="296"/>
      <c r="H8" s="296"/>
      <c r="I8" s="296">
        <v>162727</v>
      </c>
      <c r="J8" s="296">
        <v>175076</v>
      </c>
      <c r="K8" s="296">
        <v>174977</v>
      </c>
      <c r="L8" s="296">
        <v>146556</v>
      </c>
      <c r="M8" s="296">
        <v>179846</v>
      </c>
      <c r="N8" s="296">
        <v>192958</v>
      </c>
      <c r="O8" s="296">
        <v>206877</v>
      </c>
      <c r="P8" s="416">
        <v>211453</v>
      </c>
    </row>
    <row r="9" spans="2:16" ht="15">
      <c r="B9" s="67"/>
      <c r="C9" s="270"/>
      <c r="D9" s="355"/>
      <c r="E9" s="301"/>
      <c r="F9" s="302"/>
      <c r="G9" s="302"/>
      <c r="H9" s="302"/>
      <c r="I9" s="302"/>
      <c r="J9" s="302"/>
      <c r="K9" s="302"/>
      <c r="L9" s="302"/>
      <c r="M9" s="302"/>
      <c r="N9" s="302"/>
      <c r="O9" s="302"/>
      <c r="P9" s="418"/>
    </row>
    <row r="10" spans="2:16" ht="15">
      <c r="B10" s="67"/>
      <c r="C10" s="68" t="str">
        <f>+t_2</f>
        <v>2. Non-university postsecondary</v>
      </c>
      <c r="D10" s="355"/>
      <c r="E10" s="168"/>
      <c r="F10" s="169"/>
      <c r="G10" s="169"/>
      <c r="H10" s="169"/>
      <c r="I10" s="169">
        <f aca="true" t="shared" si="2" ref="I10:P10">SUM(I11:I13)</f>
        <v>11033</v>
      </c>
      <c r="J10" s="169">
        <f t="shared" si="2"/>
        <v>11655</v>
      </c>
      <c r="K10" s="169">
        <f t="shared" si="2"/>
        <v>14860</v>
      </c>
      <c r="L10" s="169">
        <f t="shared" si="2"/>
        <v>21543</v>
      </c>
      <c r="M10" s="136">
        <f t="shared" si="2"/>
        <v>21709</v>
      </c>
      <c r="N10" s="136">
        <f t="shared" si="2"/>
        <v>30852</v>
      </c>
      <c r="O10" s="136">
        <f t="shared" si="2"/>
        <v>43865</v>
      </c>
      <c r="P10" s="471">
        <f t="shared" si="2"/>
        <v>42152</v>
      </c>
    </row>
    <row r="11" spans="2:16" ht="15">
      <c r="B11" s="67"/>
      <c r="C11" s="270" t="str">
        <f>+'I. Institutions'!C12</f>
        <v>College</v>
      </c>
      <c r="D11" s="355"/>
      <c r="E11" s="307"/>
      <c r="F11" s="290"/>
      <c r="G11" s="290"/>
      <c r="H11" s="290"/>
      <c r="I11" s="290">
        <v>11033</v>
      </c>
      <c r="J11" s="290">
        <v>11655</v>
      </c>
      <c r="K11" s="290">
        <v>14860</v>
      </c>
      <c r="L11" s="290">
        <v>21492</v>
      </c>
      <c r="M11" s="312">
        <v>21709</v>
      </c>
      <c r="N11" s="312">
        <v>30852</v>
      </c>
      <c r="O11" s="312">
        <v>43865</v>
      </c>
      <c r="P11" s="419">
        <v>42152</v>
      </c>
    </row>
    <row r="12" spans="2:16" ht="15">
      <c r="B12" s="67"/>
      <c r="C12" s="270" t="str">
        <f>+'I. Institutions'!C13</f>
        <v>Institute</v>
      </c>
      <c r="D12" s="355"/>
      <c r="E12" s="309"/>
      <c r="F12" s="293"/>
      <c r="G12" s="293"/>
      <c r="H12" s="293"/>
      <c r="I12" s="293">
        <v>0</v>
      </c>
      <c r="J12" s="293">
        <v>0</v>
      </c>
      <c r="K12" s="293">
        <v>0</v>
      </c>
      <c r="L12" s="293">
        <v>51</v>
      </c>
      <c r="M12" s="315">
        <v>0</v>
      </c>
      <c r="N12" s="315">
        <v>0</v>
      </c>
      <c r="O12" s="315">
        <v>0</v>
      </c>
      <c r="P12" s="420">
        <v>0</v>
      </c>
    </row>
    <row r="13" spans="1:16" s="141" customFormat="1" ht="12.75">
      <c r="A13" s="3"/>
      <c r="B13" s="67"/>
      <c r="C13" s="270"/>
      <c r="D13" s="272"/>
      <c r="E13" s="292"/>
      <c r="F13" s="293"/>
      <c r="G13" s="293"/>
      <c r="H13" s="293"/>
      <c r="I13" s="293"/>
      <c r="J13" s="293"/>
      <c r="K13" s="293"/>
      <c r="L13" s="293"/>
      <c r="M13" s="318"/>
      <c r="N13" s="318"/>
      <c r="O13" s="318"/>
      <c r="P13" s="421"/>
    </row>
    <row r="14" spans="2:16" ht="12.75">
      <c r="B14" s="36" t="str">
        <f>+ca_2</f>
        <v>B. Public Institutions</v>
      </c>
      <c r="C14" s="31"/>
      <c r="D14" s="273"/>
      <c r="E14" s="280">
        <f>+E15+E19</f>
        <v>571556</v>
      </c>
      <c r="F14" s="280"/>
      <c r="G14" s="280"/>
      <c r="H14" s="280">
        <f aca="true" t="shared" si="3" ref="H14:P14">+H15+H19</f>
        <v>713281</v>
      </c>
      <c r="I14" s="280"/>
      <c r="J14" s="280">
        <f t="shared" si="3"/>
        <v>749522</v>
      </c>
      <c r="K14" s="280">
        <f t="shared" si="3"/>
        <v>808209</v>
      </c>
      <c r="L14" s="280">
        <f t="shared" si="3"/>
        <v>828035</v>
      </c>
      <c r="M14" s="136">
        <f t="shared" si="3"/>
        <v>883073</v>
      </c>
      <c r="N14" s="136">
        <f t="shared" si="3"/>
        <v>951515</v>
      </c>
      <c r="O14" s="136"/>
      <c r="P14" s="471">
        <f t="shared" si="3"/>
        <v>1597259</v>
      </c>
    </row>
    <row r="15" spans="2:16" ht="12.75">
      <c r="B15" s="67"/>
      <c r="C15" s="68" t="str">
        <f>+t_1</f>
        <v>1. Universities</v>
      </c>
      <c r="D15" s="272"/>
      <c r="E15" s="168">
        <f>SUM(E16:E18)</f>
        <v>571556</v>
      </c>
      <c r="F15" s="225"/>
      <c r="G15" s="225"/>
      <c r="H15" s="225">
        <f aca="true" t="shared" si="4" ref="H15:P15">SUM(H16:H18)</f>
        <v>713281</v>
      </c>
      <c r="I15" s="225"/>
      <c r="J15" s="225">
        <f t="shared" si="4"/>
        <v>749522</v>
      </c>
      <c r="K15" s="225">
        <f t="shared" si="4"/>
        <v>808209</v>
      </c>
      <c r="L15" s="225">
        <f t="shared" si="4"/>
        <v>828035</v>
      </c>
      <c r="M15" s="225">
        <f t="shared" si="4"/>
        <v>883073</v>
      </c>
      <c r="N15" s="225">
        <f t="shared" si="4"/>
        <v>951515</v>
      </c>
      <c r="O15" s="225"/>
      <c r="P15" s="470">
        <f t="shared" si="4"/>
        <v>1597259</v>
      </c>
    </row>
    <row r="16" spans="2:16" ht="12.75">
      <c r="B16" s="67"/>
      <c r="C16" s="270" t="str">
        <f>+'I. Institutions'!C17</f>
        <v>Limited Admission University</v>
      </c>
      <c r="D16" s="272"/>
      <c r="E16" s="295">
        <v>94542</v>
      </c>
      <c r="F16" s="296"/>
      <c r="G16" s="296"/>
      <c r="H16" s="296">
        <v>186854</v>
      </c>
      <c r="I16" s="296"/>
      <c r="J16" s="296">
        <v>220537</v>
      </c>
      <c r="K16" s="296">
        <v>244602</v>
      </c>
      <c r="L16" s="296">
        <v>263083</v>
      </c>
      <c r="M16" s="296">
        <v>279849</v>
      </c>
      <c r="N16" s="296">
        <v>297461</v>
      </c>
      <c r="O16" s="296"/>
      <c r="P16" s="416">
        <v>920264</v>
      </c>
    </row>
    <row r="17" spans="2:16" ht="12.75">
      <c r="B17" s="67"/>
      <c r="C17" s="270" t="str">
        <f>+'I. Institutions'!C18</f>
        <v>Open University</v>
      </c>
      <c r="D17" s="272"/>
      <c r="E17" s="308">
        <v>477014</v>
      </c>
      <c r="F17" s="299"/>
      <c r="G17" s="299"/>
      <c r="H17" s="299">
        <v>523583</v>
      </c>
      <c r="I17" s="299"/>
      <c r="J17" s="299">
        <v>517482</v>
      </c>
      <c r="K17" s="299">
        <v>549711</v>
      </c>
      <c r="L17" s="299">
        <v>549362</v>
      </c>
      <c r="M17" s="299">
        <v>586345</v>
      </c>
      <c r="N17" s="299">
        <v>635627</v>
      </c>
      <c r="O17" s="299"/>
      <c r="P17" s="417">
        <v>652564</v>
      </c>
    </row>
    <row r="18" spans="2:16" ht="12.75">
      <c r="B18" s="67"/>
      <c r="C18" s="270" t="str">
        <f>+'I. Institutions'!C19</f>
        <v>Autonomous University</v>
      </c>
      <c r="D18" s="272"/>
      <c r="E18" s="301"/>
      <c r="F18" s="302"/>
      <c r="G18" s="302"/>
      <c r="H18" s="302">
        <v>2844</v>
      </c>
      <c r="I18" s="302"/>
      <c r="J18" s="302">
        <v>11503</v>
      </c>
      <c r="K18" s="302">
        <v>13896</v>
      </c>
      <c r="L18" s="302">
        <v>15590</v>
      </c>
      <c r="M18" s="302">
        <v>16879</v>
      </c>
      <c r="N18" s="302">
        <v>18427</v>
      </c>
      <c r="O18" s="302"/>
      <c r="P18" s="418">
        <v>24431</v>
      </c>
    </row>
    <row r="19" spans="2:16" ht="12.75">
      <c r="B19" s="67"/>
      <c r="C19" s="68" t="str">
        <f>+t_2</f>
        <v>2. Non-university postsecondary</v>
      </c>
      <c r="D19" s="272"/>
      <c r="E19" s="168">
        <f>SUM(E20:E20)</f>
        <v>0</v>
      </c>
      <c r="F19" s="169">
        <f>SUM(F20:F20)</f>
        <v>0</v>
      </c>
      <c r="G19" s="169">
        <f>SUM(G20:G20)</f>
        <v>0</v>
      </c>
      <c r="H19" s="169">
        <f>SUM(H20:H20)</f>
        <v>0</v>
      </c>
      <c r="I19" s="169">
        <f>SUM(I20:I20)</f>
        <v>0</v>
      </c>
      <c r="J19" s="169">
        <v>0</v>
      </c>
      <c r="K19" s="169">
        <v>0</v>
      </c>
      <c r="L19" s="169"/>
      <c r="M19" s="136"/>
      <c r="N19" s="136"/>
      <c r="O19" s="136"/>
      <c r="P19" s="471"/>
    </row>
    <row r="20" spans="2:16" ht="12.75">
      <c r="B20" s="67"/>
      <c r="C20" s="270" t="str">
        <f>+'I. Institutions'!C21</f>
        <v>Community College</v>
      </c>
      <c r="D20" s="272"/>
      <c r="E20" s="292"/>
      <c r="F20" s="293"/>
      <c r="G20" s="293"/>
      <c r="H20" s="293"/>
      <c r="I20" s="293"/>
      <c r="J20" s="293"/>
      <c r="K20" s="293"/>
      <c r="L20" s="293"/>
      <c r="M20" s="294"/>
      <c r="N20" s="372"/>
      <c r="O20" s="372"/>
      <c r="P20" s="472"/>
    </row>
    <row r="21" spans="1:16" s="141" customFormat="1" ht="15" customHeight="1">
      <c r="A21" s="3"/>
      <c r="B21" s="177" t="str">
        <f>+ca_3</f>
        <v>C.Total (private and public) </v>
      </c>
      <c r="C21" s="178"/>
      <c r="D21" s="274"/>
      <c r="E21" s="281">
        <f aca="true" t="shared" si="5" ref="E21:P21">+E22+E24</f>
        <v>571556</v>
      </c>
      <c r="F21" s="281"/>
      <c r="G21" s="281"/>
      <c r="H21" s="281">
        <f t="shared" si="5"/>
        <v>713281</v>
      </c>
      <c r="I21" s="281">
        <f t="shared" si="5"/>
        <v>173760</v>
      </c>
      <c r="J21" s="281">
        <f t="shared" si="5"/>
        <v>936253</v>
      </c>
      <c r="K21" s="281">
        <f t="shared" si="5"/>
        <v>998046</v>
      </c>
      <c r="L21" s="281">
        <f t="shared" si="5"/>
        <v>996134</v>
      </c>
      <c r="M21" s="282">
        <f t="shared" si="5"/>
        <v>1084628</v>
      </c>
      <c r="N21" s="282">
        <f t="shared" si="5"/>
        <v>1175325</v>
      </c>
      <c r="O21" s="282">
        <f t="shared" si="5"/>
        <v>250742</v>
      </c>
      <c r="P21" s="470">
        <f t="shared" si="5"/>
        <v>1850864</v>
      </c>
    </row>
    <row r="22" spans="2:16" ht="12.75">
      <c r="B22" s="181"/>
      <c r="C22" s="182" t="str">
        <f>+t_1</f>
        <v>1. Universities</v>
      </c>
      <c r="D22" s="275"/>
      <c r="E22" s="283">
        <f aca="true" t="shared" si="6" ref="E22:P22">+E7+E15</f>
        <v>571556</v>
      </c>
      <c r="F22" s="283"/>
      <c r="G22" s="283"/>
      <c r="H22" s="283">
        <f t="shared" si="6"/>
        <v>713281</v>
      </c>
      <c r="I22" s="283">
        <f t="shared" si="6"/>
        <v>162727</v>
      </c>
      <c r="J22" s="283">
        <f t="shared" si="6"/>
        <v>924598</v>
      </c>
      <c r="K22" s="283">
        <f t="shared" si="6"/>
        <v>983186</v>
      </c>
      <c r="L22" s="283">
        <f t="shared" si="6"/>
        <v>974591</v>
      </c>
      <c r="M22" s="284">
        <f t="shared" si="6"/>
        <v>1062919</v>
      </c>
      <c r="N22" s="284">
        <f t="shared" si="6"/>
        <v>1144473</v>
      </c>
      <c r="O22" s="284">
        <f t="shared" si="6"/>
        <v>206877</v>
      </c>
      <c r="P22" s="473">
        <f t="shared" si="6"/>
        <v>1808712</v>
      </c>
    </row>
    <row r="23" spans="2:16" ht="12.75">
      <c r="B23" s="67"/>
      <c r="C23" s="68"/>
      <c r="D23" s="276"/>
      <c r="E23" s="285"/>
      <c r="F23" s="285"/>
      <c r="G23" s="285"/>
      <c r="H23" s="285"/>
      <c r="I23" s="285"/>
      <c r="J23" s="285"/>
      <c r="K23" s="285"/>
      <c r="L23" s="285"/>
      <c r="M23" s="422"/>
      <c r="N23" s="422"/>
      <c r="O23" s="422"/>
      <c r="P23" s="423"/>
    </row>
    <row r="24" spans="2:16" ht="12.75">
      <c r="B24" s="67"/>
      <c r="C24" s="68" t="str">
        <f>+t_2</f>
        <v>2. Non-university postsecondary</v>
      </c>
      <c r="D24" s="276"/>
      <c r="E24" s="286"/>
      <c r="F24" s="286"/>
      <c r="G24" s="286"/>
      <c r="H24" s="286"/>
      <c r="I24" s="286">
        <f aca="true" t="shared" si="7" ref="I24:P24">+I10+I19</f>
        <v>11033</v>
      </c>
      <c r="J24" s="286">
        <f t="shared" si="7"/>
        <v>11655</v>
      </c>
      <c r="K24" s="286">
        <f t="shared" si="7"/>
        <v>14860</v>
      </c>
      <c r="L24" s="286">
        <f t="shared" si="7"/>
        <v>21543</v>
      </c>
      <c r="M24" s="422">
        <f t="shared" si="7"/>
        <v>21709</v>
      </c>
      <c r="N24" s="422">
        <f t="shared" si="7"/>
        <v>30852</v>
      </c>
      <c r="O24" s="422">
        <f t="shared" si="7"/>
        <v>43865</v>
      </c>
      <c r="P24" s="423">
        <f t="shared" si="7"/>
        <v>42152</v>
      </c>
    </row>
    <row r="25" spans="2:16" ht="12.75">
      <c r="B25" s="58"/>
      <c r="C25" s="221"/>
      <c r="D25" s="277"/>
      <c r="E25" s="289"/>
      <c r="F25" s="289"/>
      <c r="G25" s="289"/>
      <c r="H25" s="289"/>
      <c r="I25" s="289"/>
      <c r="J25" s="289"/>
      <c r="K25" s="289"/>
      <c r="L25" s="289"/>
      <c r="M25" s="424"/>
      <c r="N25" s="424"/>
      <c r="O25" s="424"/>
      <c r="P25" s="425"/>
    </row>
    <row r="26" spans="2:16" ht="12.75">
      <c r="B26" s="6"/>
      <c r="C26" s="6"/>
      <c r="D26" s="7"/>
      <c r="E26" s="7"/>
      <c r="F26" s="7"/>
      <c r="G26" s="7"/>
      <c r="H26" s="7"/>
      <c r="I26" s="7"/>
      <c r="J26" s="7"/>
      <c r="K26" s="7"/>
      <c r="L26" s="7"/>
      <c r="M26" s="7"/>
      <c r="N26" s="7"/>
      <c r="O26" s="7"/>
      <c r="P26" s="7"/>
    </row>
    <row r="27" spans="2:16" ht="12.75">
      <c r="B27" s="6"/>
      <c r="C27" s="6"/>
      <c r="D27" s="7"/>
      <c r="E27" s="7"/>
      <c r="F27" s="7"/>
      <c r="G27" s="7"/>
      <c r="H27" s="7"/>
      <c r="I27" s="7"/>
      <c r="J27" s="7"/>
      <c r="K27" s="7"/>
      <c r="L27" s="7"/>
      <c r="M27" s="7"/>
      <c r="N27" s="7"/>
      <c r="O27" s="7"/>
      <c r="P27" s="7"/>
    </row>
    <row r="28" spans="2:16" ht="12.75">
      <c r="B28" s="100" t="s">
        <v>139</v>
      </c>
      <c r="C28" s="55"/>
      <c r="D28" s="207"/>
      <c r="E28" s="56">
        <v>1980</v>
      </c>
      <c r="F28" s="56">
        <v>1985</v>
      </c>
      <c r="G28" s="56">
        <v>1990</v>
      </c>
      <c r="H28" s="56">
        <v>1995</v>
      </c>
      <c r="I28" s="56">
        <v>1996</v>
      </c>
      <c r="J28" s="56">
        <v>1997</v>
      </c>
      <c r="K28" s="56">
        <v>1998</v>
      </c>
      <c r="L28" s="56">
        <v>1999</v>
      </c>
      <c r="M28" s="57">
        <v>2000</v>
      </c>
      <c r="N28" s="361">
        <v>2001</v>
      </c>
      <c r="O28" s="361">
        <v>2002</v>
      </c>
      <c r="P28" s="361">
        <v>2003</v>
      </c>
    </row>
    <row r="29" spans="2:16" ht="21">
      <c r="B29" s="150">
        <v>1</v>
      </c>
      <c r="C29" s="151" t="s">
        <v>103</v>
      </c>
      <c r="D29" s="80"/>
      <c r="E29" s="303">
        <f aca="true" t="shared" si="8" ref="E29:P29">+IF(E21=0,"-",E6/E21)</f>
        <v>0</v>
      </c>
      <c r="F29" s="303" t="str">
        <f t="shared" si="8"/>
        <v>-</v>
      </c>
      <c r="G29" s="303" t="str">
        <f t="shared" si="8"/>
        <v>-</v>
      </c>
      <c r="H29" s="303">
        <f t="shared" si="8"/>
        <v>0</v>
      </c>
      <c r="I29" s="303">
        <f t="shared" si="8"/>
        <v>1</v>
      </c>
      <c r="J29" s="303">
        <f t="shared" si="8"/>
        <v>0.19944502180500356</v>
      </c>
      <c r="K29" s="303">
        <f t="shared" si="8"/>
        <v>0.19020866773675763</v>
      </c>
      <c r="L29" s="303">
        <f t="shared" si="8"/>
        <v>0.168751392884893</v>
      </c>
      <c r="M29" s="303">
        <f t="shared" si="8"/>
        <v>0.18582868965212035</v>
      </c>
      <c r="N29" s="474">
        <f t="shared" si="8"/>
        <v>0.1904239252972582</v>
      </c>
      <c r="O29" s="474">
        <f t="shared" si="8"/>
        <v>1</v>
      </c>
      <c r="P29" s="475">
        <f t="shared" si="8"/>
        <v>0.13701979183775792</v>
      </c>
    </row>
    <row r="30" spans="1:16" ht="31.5">
      <c r="A30"/>
      <c r="B30" s="152">
        <v>2</v>
      </c>
      <c r="C30" s="153" t="s">
        <v>104</v>
      </c>
      <c r="D30" s="77"/>
      <c r="E30" s="45" t="str">
        <f>+IF(E6=0,"-",E7/E6)</f>
        <v>-</v>
      </c>
      <c r="F30" s="45" t="str">
        <f aca="true" t="shared" si="9" ref="F30:P30">+IF(F6=0,"-",F7/F6)</f>
        <v>-</v>
      </c>
      <c r="G30" s="45" t="str">
        <f t="shared" si="9"/>
        <v>-</v>
      </c>
      <c r="H30" s="45" t="str">
        <f t="shared" si="9"/>
        <v>-</v>
      </c>
      <c r="I30" s="45">
        <f t="shared" si="9"/>
        <v>0.9365043738489871</v>
      </c>
      <c r="J30" s="45">
        <f t="shared" si="9"/>
        <v>0.9375840112247029</v>
      </c>
      <c r="K30" s="45">
        <f t="shared" si="9"/>
        <v>0.9217223196742469</v>
      </c>
      <c r="L30" s="45">
        <f t="shared" si="9"/>
        <v>0.8718433780093873</v>
      </c>
      <c r="M30" s="45">
        <f t="shared" si="9"/>
        <v>0.8922924263848577</v>
      </c>
      <c r="N30" s="45">
        <f t="shared" si="9"/>
        <v>0.8621509315937625</v>
      </c>
      <c r="O30" s="45">
        <f t="shared" si="9"/>
        <v>0.8250592242225075</v>
      </c>
      <c r="P30" s="46">
        <f t="shared" si="9"/>
        <v>0.8337887659943614</v>
      </c>
    </row>
    <row r="31" spans="1:16" ht="35.25" customHeight="1">
      <c r="A31"/>
      <c r="B31" s="154">
        <v>3</v>
      </c>
      <c r="C31" s="155" t="s">
        <v>105</v>
      </c>
      <c r="D31" s="96"/>
      <c r="E31" s="305">
        <f aca="true" t="shared" si="10" ref="E31:P31">IF((E22)=0,"-",+E7/(E22))</f>
        <v>0</v>
      </c>
      <c r="F31" s="305" t="str">
        <f t="shared" si="10"/>
        <v>-</v>
      </c>
      <c r="G31" s="305" t="str">
        <f t="shared" si="10"/>
        <v>-</v>
      </c>
      <c r="H31" s="305">
        <f t="shared" si="10"/>
        <v>0</v>
      </c>
      <c r="I31" s="305">
        <f t="shared" si="10"/>
        <v>1</v>
      </c>
      <c r="J31" s="305">
        <f t="shared" si="10"/>
        <v>0.18935364342124902</v>
      </c>
      <c r="K31" s="305">
        <f t="shared" si="10"/>
        <v>0.17796937710667157</v>
      </c>
      <c r="L31" s="305">
        <f t="shared" si="10"/>
        <v>0.15037692734695887</v>
      </c>
      <c r="M31" s="305">
        <f t="shared" si="10"/>
        <v>0.16920009897273453</v>
      </c>
      <c r="N31" s="305">
        <f t="shared" si="10"/>
        <v>0.16859987085759123</v>
      </c>
      <c r="O31" s="305">
        <f t="shared" si="10"/>
        <v>1</v>
      </c>
      <c r="P31" s="306">
        <f t="shared" si="10"/>
        <v>0.11690805390797429</v>
      </c>
    </row>
    <row r="32" spans="1:16" ht="15.75" customHeight="1">
      <c r="A32"/>
      <c r="B32" s="39"/>
      <c r="C32" s="14"/>
      <c r="D32" s="208"/>
      <c r="E32" s="14"/>
      <c r="F32" s="14"/>
      <c r="G32" s="14"/>
      <c r="H32" s="14"/>
      <c r="I32" s="14"/>
      <c r="J32" s="14"/>
      <c r="K32" s="14"/>
      <c r="L32" s="14"/>
      <c r="M32" s="14"/>
      <c r="N32" s="14"/>
      <c r="O32" s="14"/>
      <c r="P32" s="14"/>
    </row>
    <row r="33" spans="1:16" ht="12.75" customHeight="1">
      <c r="A33"/>
      <c r="B33" s="84" t="s">
        <v>96</v>
      </c>
      <c r="C33" s="81"/>
      <c r="D33" s="82"/>
      <c r="E33" s="82"/>
      <c r="F33" s="82"/>
      <c r="G33" s="82"/>
      <c r="H33" s="82"/>
      <c r="I33" s="82"/>
      <c r="J33" s="82"/>
      <c r="K33" s="82"/>
      <c r="L33" s="82"/>
      <c r="M33" s="83"/>
      <c r="N33" s="362"/>
      <c r="O33" s="362"/>
      <c r="P33" s="362"/>
    </row>
    <row r="34" spans="1:16" ht="11.25" customHeight="1">
      <c r="A34"/>
      <c r="B34" s="85" t="s">
        <v>97</v>
      </c>
      <c r="C34" s="476" t="s">
        <v>98</v>
      </c>
      <c r="D34" s="362"/>
      <c r="E34" s="362"/>
      <c r="F34" s="362"/>
      <c r="G34" s="362"/>
      <c r="H34" s="362"/>
      <c r="I34" s="362"/>
      <c r="J34" s="362"/>
      <c r="K34" s="362"/>
      <c r="L34" s="362"/>
      <c r="M34" s="477"/>
      <c r="N34" s="362"/>
      <c r="O34" s="362"/>
      <c r="P34" s="362"/>
    </row>
    <row r="35" spans="1:16" ht="24.75" customHeight="1">
      <c r="A35"/>
      <c r="B35" s="240"/>
      <c r="C35" s="566"/>
      <c r="D35" s="573"/>
      <c r="E35" s="573"/>
      <c r="F35" s="573"/>
      <c r="G35" s="573"/>
      <c r="H35" s="573"/>
      <c r="I35" s="573"/>
      <c r="J35" s="573"/>
      <c r="K35" s="573"/>
      <c r="L35" s="573"/>
      <c r="M35" s="573"/>
      <c r="N35" s="478"/>
      <c r="O35" s="478"/>
      <c r="P35" s="479"/>
    </row>
    <row r="36" spans="1:16" ht="21.75" customHeight="1">
      <c r="A36"/>
      <c r="B36" s="76"/>
      <c r="C36" s="569"/>
      <c r="D36" s="574"/>
      <c r="E36" s="574"/>
      <c r="F36" s="574"/>
      <c r="G36" s="574"/>
      <c r="H36" s="574"/>
      <c r="I36" s="574"/>
      <c r="J36" s="574"/>
      <c r="K36" s="574"/>
      <c r="L36" s="574"/>
      <c r="M36" s="574"/>
      <c r="N36" s="450"/>
      <c r="O36" s="450"/>
      <c r="P36" s="451"/>
    </row>
    <row r="37" spans="1:16" ht="16.5" customHeight="1">
      <c r="A37"/>
      <c r="B37" s="78"/>
      <c r="C37" s="575"/>
      <c r="D37" s="576"/>
      <c r="E37" s="576"/>
      <c r="F37" s="576"/>
      <c r="G37" s="576"/>
      <c r="H37" s="576"/>
      <c r="I37" s="576"/>
      <c r="J37" s="576"/>
      <c r="K37" s="576"/>
      <c r="L37" s="576"/>
      <c r="M37" s="576"/>
      <c r="N37" s="452"/>
      <c r="O37" s="452"/>
      <c r="P37" s="453"/>
    </row>
    <row r="38" spans="1:16" ht="13.5" customHeight="1">
      <c r="A38"/>
      <c r="B38" s="39"/>
      <c r="C38" s="14"/>
      <c r="D38" s="208"/>
      <c r="E38" s="14"/>
      <c r="F38" s="14"/>
      <c r="G38" s="14"/>
      <c r="H38" s="14"/>
      <c r="I38" s="14"/>
      <c r="J38" s="14"/>
      <c r="K38" s="14"/>
      <c r="L38" s="14"/>
      <c r="M38" s="14"/>
      <c r="N38" s="14"/>
      <c r="O38" s="14"/>
      <c r="P38" s="14"/>
    </row>
    <row r="39" spans="1:16" ht="13.5" customHeight="1">
      <c r="A39"/>
      <c r="B39" s="39"/>
      <c r="C39" s="14"/>
      <c r="D39" s="208"/>
      <c r="E39" s="14"/>
      <c r="F39" s="14"/>
      <c r="G39" s="14"/>
      <c r="H39" s="14"/>
      <c r="I39" s="14"/>
      <c r="J39" s="14"/>
      <c r="K39" s="14"/>
      <c r="L39" s="14"/>
      <c r="M39" s="14"/>
      <c r="N39" s="14"/>
      <c r="O39" s="14"/>
      <c r="P39" s="14"/>
    </row>
    <row r="40" spans="1:16" ht="22.5" customHeight="1">
      <c r="A40"/>
      <c r="B40" s="39"/>
      <c r="C40" s="14"/>
      <c r="D40" s="208"/>
      <c r="E40" s="14"/>
      <c r="F40" s="14"/>
      <c r="G40" s="14"/>
      <c r="H40" s="14"/>
      <c r="I40" s="14"/>
      <c r="J40" s="14"/>
      <c r="K40" s="14"/>
      <c r="L40" s="14"/>
      <c r="M40" s="14"/>
      <c r="N40" s="14"/>
      <c r="O40" s="14"/>
      <c r="P40" s="14"/>
    </row>
    <row r="41" spans="1:16" ht="22.5" customHeight="1">
      <c r="A41"/>
      <c r="B41" s="39"/>
      <c r="C41" s="14"/>
      <c r="D41" s="208"/>
      <c r="E41" s="14"/>
      <c r="F41" s="14"/>
      <c r="G41" s="14"/>
      <c r="H41" s="14"/>
      <c r="I41" s="14"/>
      <c r="J41" s="14"/>
      <c r="K41" s="14"/>
      <c r="L41" s="14"/>
      <c r="M41" s="14"/>
      <c r="N41" s="14"/>
      <c r="O41" s="14"/>
      <c r="P41" s="14"/>
    </row>
    <row r="42" spans="1:16" ht="22.5" customHeight="1">
      <c r="A42"/>
      <c r="B42" s="39"/>
      <c r="C42" s="14"/>
      <c r="D42" s="208"/>
      <c r="E42" s="14"/>
      <c r="F42" s="14"/>
      <c r="G42" s="14"/>
      <c r="H42" s="14"/>
      <c r="I42" s="14"/>
      <c r="J42" s="14"/>
      <c r="K42" s="14"/>
      <c r="L42" s="14"/>
      <c r="M42" s="14"/>
      <c r="N42" s="14"/>
      <c r="O42" s="14"/>
      <c r="P42" s="14"/>
    </row>
    <row r="43" spans="1:16" ht="22.5" customHeight="1">
      <c r="A43"/>
      <c r="B43" s="39"/>
      <c r="C43" s="14"/>
      <c r="D43" s="208"/>
      <c r="E43" s="14"/>
      <c r="F43" s="14"/>
      <c r="G43" s="14"/>
      <c r="H43" s="14"/>
      <c r="I43" s="14"/>
      <c r="J43" s="14"/>
      <c r="K43" s="14"/>
      <c r="L43" s="14"/>
      <c r="M43" s="14"/>
      <c r="N43" s="14"/>
      <c r="O43" s="14"/>
      <c r="P43" s="14"/>
    </row>
    <row r="44" spans="1:16" ht="22.5" customHeight="1">
      <c r="A44"/>
      <c r="B44" s="39"/>
      <c r="C44" s="14"/>
      <c r="D44" s="208"/>
      <c r="E44" s="14"/>
      <c r="F44" s="14"/>
      <c r="G44" s="14"/>
      <c r="H44" s="14"/>
      <c r="I44" s="14"/>
      <c r="J44" s="14"/>
      <c r="K44" s="14"/>
      <c r="L44" s="14"/>
      <c r="M44" s="14"/>
      <c r="N44" s="14"/>
      <c r="O44" s="14"/>
      <c r="P44" s="14"/>
    </row>
    <row r="45" spans="1:16" ht="22.5" customHeight="1">
      <c r="A45"/>
      <c r="B45" s="39"/>
      <c r="C45" s="14"/>
      <c r="D45" s="208"/>
      <c r="E45" s="14"/>
      <c r="F45" s="14"/>
      <c r="G45" s="14"/>
      <c r="H45" s="14"/>
      <c r="I45" s="14"/>
      <c r="J45" s="14"/>
      <c r="K45" s="14"/>
      <c r="L45" s="14"/>
      <c r="M45" s="14"/>
      <c r="N45" s="14"/>
      <c r="O45" s="14"/>
      <c r="P45" s="14"/>
    </row>
    <row r="46" spans="1:16" ht="17.25" customHeight="1">
      <c r="A46"/>
      <c r="B46" s="6"/>
      <c r="C46" s="6"/>
      <c r="D46" s="7"/>
      <c r="E46" s="7"/>
      <c r="F46" s="7"/>
      <c r="G46" s="7"/>
      <c r="H46" s="7"/>
      <c r="I46" s="7"/>
      <c r="J46" s="7"/>
      <c r="K46" s="7"/>
      <c r="L46" s="7"/>
      <c r="M46" s="7"/>
      <c r="N46" s="7"/>
      <c r="O46" s="7"/>
      <c r="P46" s="7"/>
    </row>
    <row r="47" ht="15" customHeight="1">
      <c r="A47"/>
    </row>
    <row r="49" spans="2:16" ht="15">
      <c r="B49" s="60" t="str">
        <f>+Index!B10</f>
        <v>II.2. Enrollments by gender</v>
      </c>
      <c r="C49" s="61"/>
      <c r="D49" s="62"/>
      <c r="E49" s="62"/>
      <c r="F49" s="62"/>
      <c r="G49" s="62"/>
      <c r="H49" s="62"/>
      <c r="I49" s="62"/>
      <c r="J49" s="62"/>
      <c r="K49" s="62"/>
      <c r="L49" s="62"/>
      <c r="M49" s="62"/>
      <c r="N49" s="62"/>
      <c r="O49" s="62"/>
      <c r="P49" s="63"/>
    </row>
    <row r="50" spans="2:16" ht="12.75">
      <c r="B50" s="6"/>
      <c r="C50" s="6"/>
      <c r="D50" s="7"/>
      <c r="E50" s="7"/>
      <c r="F50" s="7"/>
      <c r="G50" s="7"/>
      <c r="H50" s="7"/>
      <c r="I50" s="7"/>
      <c r="J50" s="7"/>
      <c r="K50" s="7"/>
      <c r="L50" s="7"/>
      <c r="M50" s="7"/>
      <c r="N50" s="7"/>
      <c r="O50" s="7"/>
      <c r="P50" s="7"/>
    </row>
    <row r="51" spans="2:16" ht="13.5" thickBot="1">
      <c r="B51" s="23" t="s">
        <v>61</v>
      </c>
      <c r="C51" s="29"/>
      <c r="D51" s="197" t="s">
        <v>92</v>
      </c>
      <c r="E51" s="24">
        <v>1980</v>
      </c>
      <c r="F51" s="24">
        <v>1985</v>
      </c>
      <c r="G51" s="24">
        <v>1990</v>
      </c>
      <c r="H51" s="24">
        <v>1995</v>
      </c>
      <c r="I51" s="24">
        <v>1996</v>
      </c>
      <c r="J51" s="24">
        <v>1997</v>
      </c>
      <c r="K51" s="24">
        <v>1998</v>
      </c>
      <c r="L51" s="24">
        <v>1999</v>
      </c>
      <c r="M51" s="25">
        <v>2000</v>
      </c>
      <c r="N51" s="361">
        <v>2001</v>
      </c>
      <c r="O51" s="361">
        <v>2002</v>
      </c>
      <c r="P51" s="361">
        <v>2003</v>
      </c>
    </row>
    <row r="52" spans="2:16" ht="12.75">
      <c r="B52" s="35" t="str">
        <f>+ca_1</f>
        <v>A. Private Institutions</v>
      </c>
      <c r="C52" s="30"/>
      <c r="D52" s="210">
        <v>1</v>
      </c>
      <c r="E52" s="278"/>
      <c r="F52" s="278"/>
      <c r="G52" s="278"/>
      <c r="H52" s="278"/>
      <c r="I52" s="278"/>
      <c r="J52" s="278">
        <f aca="true" t="shared" si="11" ref="J52:O52">+J53+J54</f>
        <v>185767</v>
      </c>
      <c r="K52" s="278">
        <f t="shared" si="11"/>
        <v>188087</v>
      </c>
      <c r="L52" s="278">
        <f t="shared" si="11"/>
        <v>205327</v>
      </c>
      <c r="M52" s="278">
        <f t="shared" si="11"/>
        <v>200216</v>
      </c>
      <c r="N52" s="175">
        <f t="shared" si="11"/>
        <v>224282</v>
      </c>
      <c r="O52" s="175">
        <f t="shared" si="11"/>
        <v>251153</v>
      </c>
      <c r="P52" s="487"/>
    </row>
    <row r="53" spans="2:16" ht="12.75">
      <c r="B53" s="67"/>
      <c r="C53" s="68" t="str">
        <f>+s_1</f>
        <v>1. Male</v>
      </c>
      <c r="D53" s="199"/>
      <c r="E53" s="311"/>
      <c r="F53" s="312"/>
      <c r="G53" s="312"/>
      <c r="H53" s="312"/>
      <c r="I53" s="312"/>
      <c r="J53" s="312">
        <v>79473</v>
      </c>
      <c r="K53" s="312">
        <v>81334</v>
      </c>
      <c r="L53" s="312">
        <v>88370</v>
      </c>
      <c r="M53" s="480">
        <v>84195</v>
      </c>
      <c r="N53" s="329">
        <v>90368</v>
      </c>
      <c r="O53" s="329">
        <v>101190</v>
      </c>
      <c r="P53" s="436"/>
    </row>
    <row r="54" spans="2:16" ht="12.75">
      <c r="B54" s="67"/>
      <c r="C54" s="68" t="str">
        <f>+s_2</f>
        <v>2. Female</v>
      </c>
      <c r="D54" s="199"/>
      <c r="E54" s="314"/>
      <c r="F54" s="315"/>
      <c r="G54" s="315"/>
      <c r="H54" s="315"/>
      <c r="I54" s="315"/>
      <c r="J54" s="315">
        <v>106294</v>
      </c>
      <c r="K54" s="315">
        <v>106753</v>
      </c>
      <c r="L54" s="315">
        <v>116957</v>
      </c>
      <c r="M54" s="481">
        <v>116021</v>
      </c>
      <c r="N54" s="315">
        <v>133914</v>
      </c>
      <c r="O54" s="315">
        <v>149963</v>
      </c>
      <c r="P54" s="420"/>
    </row>
    <row r="55" spans="2:16" ht="12.75">
      <c r="B55" s="67"/>
      <c r="C55" s="68"/>
      <c r="D55" s="199"/>
      <c r="E55" s="292"/>
      <c r="F55" s="293"/>
      <c r="G55" s="293"/>
      <c r="H55" s="293"/>
      <c r="I55" s="293"/>
      <c r="J55" s="293"/>
      <c r="K55" s="293"/>
      <c r="L55" s="293"/>
      <c r="M55" s="482"/>
      <c r="N55" s="293"/>
      <c r="O55" s="293"/>
      <c r="P55" s="488"/>
    </row>
    <row r="56" spans="2:16" ht="12.75">
      <c r="B56" s="36" t="str">
        <f>+ca_2</f>
        <v>B. Public Institutions</v>
      </c>
      <c r="C56" s="31"/>
      <c r="D56" s="191"/>
      <c r="E56" s="280"/>
      <c r="F56" s="280"/>
      <c r="G56" s="280"/>
      <c r="H56" s="280"/>
      <c r="I56" s="280"/>
      <c r="J56" s="280"/>
      <c r="K56" s="280"/>
      <c r="L56" s="280"/>
      <c r="M56" s="280"/>
      <c r="N56" s="175"/>
      <c r="O56" s="175"/>
      <c r="P56" s="487"/>
    </row>
    <row r="57" spans="2:16" ht="12.75">
      <c r="B57" s="67"/>
      <c r="C57" s="68" t="str">
        <f>+s_1</f>
        <v>1. Male</v>
      </c>
      <c r="D57" s="199"/>
      <c r="E57" s="311"/>
      <c r="F57" s="312"/>
      <c r="G57" s="312"/>
      <c r="H57" s="312"/>
      <c r="I57" s="312"/>
      <c r="J57" s="312"/>
      <c r="K57" s="312"/>
      <c r="L57" s="312"/>
      <c r="M57" s="480"/>
      <c r="N57" s="329"/>
      <c r="O57" s="329"/>
      <c r="P57" s="436"/>
    </row>
    <row r="58" spans="2:16" ht="12.75">
      <c r="B58" s="67"/>
      <c r="C58" s="68" t="str">
        <f>+s_2</f>
        <v>2. Female</v>
      </c>
      <c r="D58" s="199"/>
      <c r="E58" s="314"/>
      <c r="F58" s="315"/>
      <c r="G58" s="315"/>
      <c r="H58" s="315"/>
      <c r="I58" s="315"/>
      <c r="J58" s="315"/>
      <c r="K58" s="315"/>
      <c r="L58" s="315"/>
      <c r="M58" s="481"/>
      <c r="N58" s="315"/>
      <c r="O58" s="315"/>
      <c r="P58" s="420"/>
    </row>
    <row r="59" spans="2:16" ht="12.75">
      <c r="B59" s="67"/>
      <c r="C59" s="68"/>
      <c r="D59" s="199"/>
      <c r="E59" s="317"/>
      <c r="F59" s="318"/>
      <c r="G59" s="318"/>
      <c r="H59" s="318"/>
      <c r="I59" s="318"/>
      <c r="J59" s="318"/>
      <c r="K59" s="318"/>
      <c r="L59" s="318"/>
      <c r="M59" s="483"/>
      <c r="N59" s="293"/>
      <c r="O59" s="293"/>
      <c r="P59" s="488"/>
    </row>
    <row r="60" spans="2:16" ht="12.75">
      <c r="B60" s="36" t="str">
        <f>+ca_3</f>
        <v>C.Total (private and public) </v>
      </c>
      <c r="C60" s="31"/>
      <c r="D60" s="191"/>
      <c r="E60" s="280"/>
      <c r="F60" s="280"/>
      <c r="G60" s="280"/>
      <c r="H60" s="280"/>
      <c r="I60" s="280"/>
      <c r="J60" s="280">
        <f aca="true" t="shared" si="12" ref="J60:O60">+J52+J56</f>
        <v>185767</v>
      </c>
      <c r="K60" s="280">
        <f t="shared" si="12"/>
        <v>188087</v>
      </c>
      <c r="L60" s="280">
        <f t="shared" si="12"/>
        <v>205327</v>
      </c>
      <c r="M60" s="280">
        <f t="shared" si="12"/>
        <v>200216</v>
      </c>
      <c r="N60" s="175">
        <f t="shared" si="12"/>
        <v>224282</v>
      </c>
      <c r="O60" s="175">
        <f t="shared" si="12"/>
        <v>251153</v>
      </c>
      <c r="P60" s="487"/>
    </row>
    <row r="61" spans="2:16" ht="12.75">
      <c r="B61" s="67"/>
      <c r="C61" s="68" t="str">
        <f>+s_1</f>
        <v>1. Male</v>
      </c>
      <c r="D61" s="202"/>
      <c r="E61" s="285"/>
      <c r="F61" s="285"/>
      <c r="G61" s="285"/>
      <c r="H61" s="285"/>
      <c r="I61" s="285"/>
      <c r="J61" s="285">
        <f aca="true" t="shared" si="13" ref="J61:O61">+J53+J57</f>
        <v>79473</v>
      </c>
      <c r="K61" s="285">
        <f t="shared" si="13"/>
        <v>81334</v>
      </c>
      <c r="L61" s="285">
        <f t="shared" si="13"/>
        <v>88370</v>
      </c>
      <c r="M61" s="484">
        <f t="shared" si="13"/>
        <v>84195</v>
      </c>
      <c r="N61" s="327">
        <f t="shared" si="13"/>
        <v>90368</v>
      </c>
      <c r="O61" s="327">
        <f t="shared" si="13"/>
        <v>101190</v>
      </c>
      <c r="P61" s="489"/>
    </row>
    <row r="62" spans="2:16" ht="12.75">
      <c r="B62" s="67"/>
      <c r="C62" s="68" t="str">
        <f>+s_2</f>
        <v>2. Female</v>
      </c>
      <c r="D62" s="202"/>
      <c r="E62" s="286"/>
      <c r="F62" s="286"/>
      <c r="G62" s="286"/>
      <c r="H62" s="286"/>
      <c r="I62" s="286"/>
      <c r="J62" s="286">
        <f aca="true" t="shared" si="14" ref="J62:O62">+J54+J58</f>
        <v>106294</v>
      </c>
      <c r="K62" s="286">
        <f t="shared" si="14"/>
        <v>106753</v>
      </c>
      <c r="L62" s="286">
        <f t="shared" si="14"/>
        <v>116957</v>
      </c>
      <c r="M62" s="485">
        <f t="shared" si="14"/>
        <v>116021</v>
      </c>
      <c r="N62" s="422">
        <f t="shared" si="14"/>
        <v>133914</v>
      </c>
      <c r="O62" s="422">
        <f t="shared" si="14"/>
        <v>149963</v>
      </c>
      <c r="P62" s="423"/>
    </row>
    <row r="63" spans="2:16" ht="12.75">
      <c r="B63" s="71"/>
      <c r="C63" s="72"/>
      <c r="D63" s="211"/>
      <c r="E63" s="320"/>
      <c r="F63" s="321"/>
      <c r="G63" s="321"/>
      <c r="H63" s="321"/>
      <c r="I63" s="321"/>
      <c r="J63" s="321"/>
      <c r="K63" s="321"/>
      <c r="L63" s="321"/>
      <c r="M63" s="486"/>
      <c r="N63" s="424"/>
      <c r="O63" s="424"/>
      <c r="P63" s="425"/>
    </row>
    <row r="64" spans="2:16" ht="12.75">
      <c r="B64" s="66"/>
      <c r="C64" s="66"/>
      <c r="D64" s="37"/>
      <c r="E64" s="37"/>
      <c r="F64" s="37"/>
      <c r="G64" s="37"/>
      <c r="H64" s="37"/>
      <c r="I64" s="37"/>
      <c r="J64" s="37"/>
      <c r="K64" s="37"/>
      <c r="L64" s="37"/>
      <c r="M64" s="37"/>
      <c r="N64" s="37"/>
      <c r="O64" s="37"/>
      <c r="P64" s="37"/>
    </row>
    <row r="65" spans="2:16" ht="12.75">
      <c r="B65" s="100" t="s">
        <v>139</v>
      </c>
      <c r="C65" s="101"/>
      <c r="D65" s="203"/>
      <c r="E65" s="102">
        <v>1980</v>
      </c>
      <c r="F65" s="102">
        <v>1985</v>
      </c>
      <c r="G65" s="102">
        <v>1990</v>
      </c>
      <c r="H65" s="102">
        <v>1995</v>
      </c>
      <c r="I65" s="102">
        <v>1996</v>
      </c>
      <c r="J65" s="102">
        <v>1997</v>
      </c>
      <c r="K65" s="102">
        <v>1998</v>
      </c>
      <c r="L65" s="102">
        <v>1999</v>
      </c>
      <c r="M65" s="103">
        <v>2000</v>
      </c>
      <c r="N65" s="361">
        <v>2001</v>
      </c>
      <c r="O65" s="361">
        <v>2002</v>
      </c>
      <c r="P65" s="361">
        <v>2003</v>
      </c>
    </row>
    <row r="66" spans="2:16" ht="21">
      <c r="B66" s="50">
        <v>1</v>
      </c>
      <c r="C66" s="51" t="s">
        <v>106</v>
      </c>
      <c r="D66" s="212"/>
      <c r="E66" s="303" t="str">
        <f>+IF(E60&gt;0,E62/E60,"-")</f>
        <v>-</v>
      </c>
      <c r="F66" s="303" t="str">
        <f aca="true" t="shared" si="15" ref="F66:P66">+IF(F60&gt;0,F62/F60,"-")</f>
        <v>-</v>
      </c>
      <c r="G66" s="303" t="str">
        <f t="shared" si="15"/>
        <v>-</v>
      </c>
      <c r="H66" s="303" t="str">
        <f t="shared" si="15"/>
        <v>-</v>
      </c>
      <c r="I66" s="303" t="str">
        <f t="shared" si="15"/>
        <v>-</v>
      </c>
      <c r="J66" s="303">
        <f t="shared" si="15"/>
        <v>0.5721898937916853</v>
      </c>
      <c r="K66" s="303">
        <f t="shared" si="15"/>
        <v>0.5675724531732655</v>
      </c>
      <c r="L66" s="303">
        <f t="shared" si="15"/>
        <v>0.5696133484636702</v>
      </c>
      <c r="M66" s="303">
        <f t="shared" si="15"/>
        <v>0.5794791625044952</v>
      </c>
      <c r="N66" s="303">
        <f t="shared" si="15"/>
        <v>0.5970786777360644</v>
      </c>
      <c r="O66" s="303">
        <f t="shared" si="15"/>
        <v>0.5970981831791776</v>
      </c>
      <c r="P66" s="304" t="str">
        <f t="shared" si="15"/>
        <v>-</v>
      </c>
    </row>
    <row r="67" spans="1:16" ht="31.5">
      <c r="A67"/>
      <c r="B67" s="40">
        <v>2</v>
      </c>
      <c r="C67" s="44" t="s">
        <v>107</v>
      </c>
      <c r="D67" s="77"/>
      <c r="E67" s="323" t="str">
        <f>+IF(E52&gt;0,E54/E52,"-")</f>
        <v>-</v>
      </c>
      <c r="F67" s="323" t="str">
        <f aca="true" t="shared" si="16" ref="F67:P67">+IF(F52&gt;0,F54/F52,"-")</f>
        <v>-</v>
      </c>
      <c r="G67" s="323" t="str">
        <f t="shared" si="16"/>
        <v>-</v>
      </c>
      <c r="H67" s="323" t="str">
        <f t="shared" si="16"/>
        <v>-</v>
      </c>
      <c r="I67" s="323" t="str">
        <f t="shared" si="16"/>
        <v>-</v>
      </c>
      <c r="J67" s="323">
        <f t="shared" si="16"/>
        <v>0.5721898937916853</v>
      </c>
      <c r="K67" s="323">
        <f t="shared" si="16"/>
        <v>0.5675724531732655</v>
      </c>
      <c r="L67" s="323">
        <f t="shared" si="16"/>
        <v>0.5696133484636702</v>
      </c>
      <c r="M67" s="323">
        <f t="shared" si="16"/>
        <v>0.5794791625044952</v>
      </c>
      <c r="N67" s="323">
        <f t="shared" si="16"/>
        <v>0.5970786777360644</v>
      </c>
      <c r="O67" s="323">
        <f t="shared" si="16"/>
        <v>0.5970981831791776</v>
      </c>
      <c r="P67" s="324" t="str">
        <f t="shared" si="16"/>
        <v>-</v>
      </c>
    </row>
    <row r="68" spans="1:16" ht="33" customHeight="1">
      <c r="A68"/>
      <c r="B68" s="47">
        <v>3</v>
      </c>
      <c r="C68" s="310" t="s">
        <v>108</v>
      </c>
      <c r="D68" s="96"/>
      <c r="E68" s="305" t="str">
        <f>+IF(E56&gt;0,E58/E56,"-")</f>
        <v>-</v>
      </c>
      <c r="F68" s="305" t="str">
        <f aca="true" t="shared" si="17" ref="F68:P68">+IF(F56&gt;0,F58/F56,"-")</f>
        <v>-</v>
      </c>
      <c r="G68" s="305" t="str">
        <f t="shared" si="17"/>
        <v>-</v>
      </c>
      <c r="H68" s="305" t="str">
        <f t="shared" si="17"/>
        <v>-</v>
      </c>
      <c r="I68" s="305" t="str">
        <f t="shared" si="17"/>
        <v>-</v>
      </c>
      <c r="J68" s="305" t="str">
        <f t="shared" si="17"/>
        <v>-</v>
      </c>
      <c r="K68" s="305" t="str">
        <f t="shared" si="17"/>
        <v>-</v>
      </c>
      <c r="L68" s="305" t="str">
        <f t="shared" si="17"/>
        <v>-</v>
      </c>
      <c r="M68" s="305" t="str">
        <f t="shared" si="17"/>
        <v>-</v>
      </c>
      <c r="N68" s="305" t="str">
        <f t="shared" si="17"/>
        <v>-</v>
      </c>
      <c r="O68" s="305" t="str">
        <f t="shared" si="17"/>
        <v>-</v>
      </c>
      <c r="P68" s="306" t="str">
        <f t="shared" si="17"/>
        <v>-</v>
      </c>
    </row>
    <row r="69" spans="1:16" ht="12.75">
      <c r="A69"/>
      <c r="B69" s="11"/>
      <c r="C69" s="6"/>
      <c r="D69" s="7"/>
      <c r="E69" s="7"/>
      <c r="F69" s="7"/>
      <c r="G69" s="7"/>
      <c r="H69" s="7"/>
      <c r="I69" s="7"/>
      <c r="J69" s="7"/>
      <c r="K69" s="7"/>
      <c r="L69" s="7"/>
      <c r="M69" s="7"/>
      <c r="N69" s="7"/>
      <c r="O69" s="7"/>
      <c r="P69" s="7"/>
    </row>
    <row r="70" spans="1:16" ht="33.75" customHeight="1">
      <c r="A70"/>
      <c r="B70" s="84" t="s">
        <v>96</v>
      </c>
      <c r="C70" s="81"/>
      <c r="D70" s="82"/>
      <c r="E70" s="82"/>
      <c r="F70" s="82"/>
      <c r="G70" s="82"/>
      <c r="H70" s="82"/>
      <c r="I70" s="82"/>
      <c r="J70" s="82"/>
      <c r="K70" s="82"/>
      <c r="L70" s="82"/>
      <c r="M70" s="83"/>
      <c r="N70" s="362"/>
      <c r="O70" s="362"/>
      <c r="P70" s="362"/>
    </row>
    <row r="71" spans="2:16" ht="21">
      <c r="B71" s="85" t="s">
        <v>97</v>
      </c>
      <c r="C71" s="86" t="s">
        <v>98</v>
      </c>
      <c r="D71" s="87"/>
      <c r="E71" s="87"/>
      <c r="F71" s="87"/>
      <c r="G71" s="87"/>
      <c r="H71" s="87"/>
      <c r="I71" s="87"/>
      <c r="J71" s="87"/>
      <c r="K71" s="87"/>
      <c r="L71" s="87"/>
      <c r="M71" s="88"/>
      <c r="N71" s="362"/>
      <c r="O71" s="362"/>
      <c r="P71" s="362"/>
    </row>
    <row r="72" spans="1:16" ht="18.75" customHeight="1">
      <c r="A72"/>
      <c r="B72" s="490">
        <v>1</v>
      </c>
      <c r="C72" s="549" t="s">
        <v>309</v>
      </c>
      <c r="D72" s="550"/>
      <c r="E72" s="550"/>
      <c r="F72" s="550"/>
      <c r="G72" s="550"/>
      <c r="H72" s="550"/>
      <c r="I72" s="550"/>
      <c r="J72" s="550"/>
      <c r="K72" s="550"/>
      <c r="L72" s="550"/>
      <c r="M72" s="550"/>
      <c r="N72" s="550"/>
      <c r="O72" s="550"/>
      <c r="P72" s="564"/>
    </row>
    <row r="73" spans="1:16" ht="13.5" customHeight="1">
      <c r="A73"/>
      <c r="B73" s="491"/>
      <c r="C73" s="552"/>
      <c r="D73" s="553"/>
      <c r="E73" s="553"/>
      <c r="F73" s="553"/>
      <c r="G73" s="553"/>
      <c r="H73" s="553"/>
      <c r="I73" s="553"/>
      <c r="J73" s="553"/>
      <c r="K73" s="553"/>
      <c r="L73" s="553"/>
      <c r="M73" s="553"/>
      <c r="N73" s="553"/>
      <c r="O73" s="553"/>
      <c r="P73" s="565"/>
    </row>
    <row r="74" spans="1:16" ht="13.5" customHeight="1">
      <c r="A74"/>
      <c r="B74" s="492"/>
      <c r="C74" s="577"/>
      <c r="D74" s="578"/>
      <c r="E74" s="578"/>
      <c r="F74" s="578"/>
      <c r="G74" s="578"/>
      <c r="H74" s="578"/>
      <c r="I74" s="578"/>
      <c r="J74" s="578"/>
      <c r="K74" s="578"/>
      <c r="L74" s="578"/>
      <c r="M74" s="578"/>
      <c r="N74" s="578"/>
      <c r="O74" s="578"/>
      <c r="P74" s="579"/>
    </row>
    <row r="75" ht="13.5" customHeight="1">
      <c r="A75"/>
    </row>
    <row r="88" ht="14.25" customHeight="1"/>
    <row r="89" ht="17.25" customHeight="1"/>
    <row r="90" spans="2:16" ht="15">
      <c r="B90" s="60" t="str">
        <f>+Index!B11</f>
        <v>II.3. Enrollments by geographical distribution</v>
      </c>
      <c r="C90" s="61"/>
      <c r="D90" s="62"/>
      <c r="E90" s="62"/>
      <c r="F90" s="62"/>
      <c r="G90" s="62"/>
      <c r="H90" s="62"/>
      <c r="I90" s="62"/>
      <c r="J90" s="62"/>
      <c r="K90" s="62"/>
      <c r="L90" s="62"/>
      <c r="M90" s="63"/>
      <c r="N90" s="493"/>
      <c r="O90" s="493"/>
      <c r="P90" s="493"/>
    </row>
    <row r="91" spans="2:16" ht="12.75">
      <c r="B91" s="6"/>
      <c r="C91" s="6"/>
      <c r="D91" s="7"/>
      <c r="E91" s="7"/>
      <c r="F91" s="7"/>
      <c r="G91" s="7"/>
      <c r="H91" s="7"/>
      <c r="I91" s="7"/>
      <c r="J91" s="7"/>
      <c r="K91" s="7"/>
      <c r="L91" s="7"/>
      <c r="M91" s="7"/>
      <c r="N91" s="494"/>
      <c r="O91" s="494"/>
      <c r="P91" s="494"/>
    </row>
    <row r="92" spans="2:16" ht="13.5" thickBot="1">
      <c r="B92" s="23" t="s">
        <v>61</v>
      </c>
      <c r="C92" s="29"/>
      <c r="D92" s="197" t="s">
        <v>92</v>
      </c>
      <c r="E92" s="24">
        <v>1980</v>
      </c>
      <c r="F92" s="24">
        <v>1985</v>
      </c>
      <c r="G92" s="24">
        <v>1990</v>
      </c>
      <c r="H92" s="24">
        <v>1995</v>
      </c>
      <c r="I92" s="24">
        <v>1996</v>
      </c>
      <c r="J92" s="24">
        <v>1997</v>
      </c>
      <c r="K92" s="24">
        <v>1998</v>
      </c>
      <c r="L92" s="24">
        <v>1999</v>
      </c>
      <c r="M92" s="25">
        <v>2000</v>
      </c>
      <c r="N92" s="495"/>
      <c r="O92" s="495"/>
      <c r="P92" s="495"/>
    </row>
    <row r="93" spans="2:16" ht="15">
      <c r="B93" s="35" t="str">
        <f>+ca_1</f>
        <v>A. Private Institutions</v>
      </c>
      <c r="C93" s="74"/>
      <c r="D93" s="356"/>
      <c r="E93" s="278"/>
      <c r="F93" s="278"/>
      <c r="G93" s="278"/>
      <c r="H93" s="278"/>
      <c r="I93" s="278"/>
      <c r="J93" s="278"/>
      <c r="K93" s="278"/>
      <c r="L93" s="278"/>
      <c r="M93" s="279"/>
      <c r="N93" s="496"/>
      <c r="O93" s="496"/>
      <c r="P93" s="496"/>
    </row>
    <row r="94" spans="2:16" ht="15">
      <c r="B94" s="67"/>
      <c r="C94" s="65" t="str">
        <f>+ge_1</f>
        <v>1. Capital city</v>
      </c>
      <c r="D94" s="357"/>
      <c r="E94" s="311"/>
      <c r="F94" s="312"/>
      <c r="G94" s="312"/>
      <c r="H94" s="312"/>
      <c r="I94" s="312"/>
      <c r="J94" s="312"/>
      <c r="K94" s="312"/>
      <c r="L94" s="312"/>
      <c r="M94" s="313"/>
      <c r="N94" s="497"/>
      <c r="O94" s="497"/>
      <c r="P94" s="497"/>
    </row>
    <row r="95" spans="2:16" ht="12.75">
      <c r="B95" s="67"/>
      <c r="C95" s="65" t="str">
        <f>+ge_2</f>
        <v>2. Non capital city</v>
      </c>
      <c r="D95" s="272"/>
      <c r="E95" s="314"/>
      <c r="F95" s="315"/>
      <c r="G95" s="315"/>
      <c r="H95" s="315"/>
      <c r="I95" s="315"/>
      <c r="J95" s="315"/>
      <c r="K95" s="315"/>
      <c r="L95" s="315"/>
      <c r="M95" s="316"/>
      <c r="N95" s="497"/>
      <c r="O95" s="497"/>
      <c r="P95" s="497"/>
    </row>
    <row r="96" spans="2:16" ht="12.75">
      <c r="B96" s="67"/>
      <c r="C96" s="65"/>
      <c r="D96" s="272"/>
      <c r="E96" s="292"/>
      <c r="F96" s="293"/>
      <c r="G96" s="293"/>
      <c r="H96" s="293"/>
      <c r="I96" s="293"/>
      <c r="J96" s="293"/>
      <c r="K96" s="293"/>
      <c r="L96" s="293"/>
      <c r="M96" s="294"/>
      <c r="N96" s="497"/>
      <c r="O96" s="497"/>
      <c r="P96" s="497"/>
    </row>
    <row r="97" spans="2:16" ht="12.75">
      <c r="B97" s="36" t="str">
        <f>+ca_2</f>
        <v>B. Public Institutions</v>
      </c>
      <c r="C97" s="75"/>
      <c r="D97" s="273"/>
      <c r="E97" s="280"/>
      <c r="F97" s="280"/>
      <c r="G97" s="280"/>
      <c r="H97" s="280"/>
      <c r="I97" s="280"/>
      <c r="J97" s="280"/>
      <c r="K97" s="280"/>
      <c r="L97" s="280"/>
      <c r="M97" s="136"/>
      <c r="N97" s="496"/>
      <c r="O97" s="496"/>
      <c r="P97" s="496"/>
    </row>
    <row r="98" spans="2:16" ht="12.75">
      <c r="B98" s="67"/>
      <c r="C98" s="65" t="str">
        <f>+ge_1</f>
        <v>1. Capital city</v>
      </c>
      <c r="D98" s="272"/>
      <c r="E98" s="311"/>
      <c r="F98" s="312"/>
      <c r="G98" s="312"/>
      <c r="H98" s="312"/>
      <c r="I98" s="312"/>
      <c r="J98" s="312"/>
      <c r="K98" s="312"/>
      <c r="L98" s="312"/>
      <c r="M98" s="313"/>
      <c r="N98" s="497"/>
      <c r="O98" s="497"/>
      <c r="P98" s="497"/>
    </row>
    <row r="99" spans="2:16" ht="12.75">
      <c r="B99" s="67"/>
      <c r="C99" s="65" t="str">
        <f>+ge_2</f>
        <v>2. Non capital city</v>
      </c>
      <c r="D99" s="272"/>
      <c r="E99" s="314"/>
      <c r="F99" s="315"/>
      <c r="G99" s="315"/>
      <c r="H99" s="315"/>
      <c r="I99" s="315"/>
      <c r="J99" s="315"/>
      <c r="K99" s="315"/>
      <c r="L99" s="315"/>
      <c r="M99" s="316"/>
      <c r="N99" s="497"/>
      <c r="O99" s="497"/>
      <c r="P99" s="497"/>
    </row>
    <row r="100" spans="2:16" ht="12.75">
      <c r="B100" s="67"/>
      <c r="C100" s="65"/>
      <c r="D100" s="272"/>
      <c r="E100" s="317"/>
      <c r="F100" s="318"/>
      <c r="G100" s="318"/>
      <c r="H100" s="318"/>
      <c r="I100" s="318"/>
      <c r="J100" s="318"/>
      <c r="K100" s="318"/>
      <c r="L100" s="318"/>
      <c r="M100" s="319"/>
      <c r="N100" s="497"/>
      <c r="O100" s="497"/>
      <c r="P100" s="497"/>
    </row>
    <row r="101" spans="2:16" ht="12.75">
      <c r="B101" s="36" t="str">
        <f>+ca_3</f>
        <v>C.Total (private and public) </v>
      </c>
      <c r="C101" s="75"/>
      <c r="D101" s="273"/>
      <c r="E101" s="280"/>
      <c r="F101" s="280"/>
      <c r="G101" s="280"/>
      <c r="H101" s="280"/>
      <c r="I101" s="280"/>
      <c r="J101" s="280"/>
      <c r="K101" s="280"/>
      <c r="L101" s="280"/>
      <c r="M101" s="136"/>
      <c r="N101" s="496"/>
      <c r="O101" s="496"/>
      <c r="P101" s="496"/>
    </row>
    <row r="102" spans="2:16" ht="12.75">
      <c r="B102" s="67"/>
      <c r="C102" s="65" t="str">
        <f>+ge_1</f>
        <v>1. Capital city</v>
      </c>
      <c r="D102" s="276"/>
      <c r="E102" s="285"/>
      <c r="F102" s="285"/>
      <c r="G102" s="285"/>
      <c r="H102" s="285"/>
      <c r="I102" s="285"/>
      <c r="J102" s="285"/>
      <c r="K102" s="285"/>
      <c r="L102" s="285"/>
      <c r="M102" s="325"/>
      <c r="N102" s="496"/>
      <c r="O102" s="496"/>
      <c r="P102" s="496"/>
    </row>
    <row r="103" spans="2:16" ht="12.75">
      <c r="B103" s="67"/>
      <c r="C103" s="65" t="str">
        <f>+ge_2</f>
        <v>2. Non capital city</v>
      </c>
      <c r="D103" s="276"/>
      <c r="E103" s="286"/>
      <c r="F103" s="286"/>
      <c r="G103" s="286"/>
      <c r="H103" s="286"/>
      <c r="I103" s="286"/>
      <c r="J103" s="286"/>
      <c r="K103" s="286"/>
      <c r="L103" s="286"/>
      <c r="M103" s="287"/>
      <c r="N103" s="496"/>
      <c r="O103" s="496"/>
      <c r="P103" s="496"/>
    </row>
    <row r="104" spans="2:16" ht="12.75">
      <c r="B104" s="71"/>
      <c r="C104" s="90"/>
      <c r="D104" s="326"/>
      <c r="E104" s="320"/>
      <c r="F104" s="321"/>
      <c r="G104" s="321"/>
      <c r="H104" s="321"/>
      <c r="I104" s="321"/>
      <c r="J104" s="321"/>
      <c r="K104" s="321"/>
      <c r="L104" s="321"/>
      <c r="M104" s="322"/>
      <c r="N104" s="496"/>
      <c r="O104" s="496"/>
      <c r="P104" s="496"/>
    </row>
    <row r="105" spans="2:16" ht="12.75">
      <c r="B105" s="11"/>
      <c r="N105" s="498"/>
      <c r="O105" s="498"/>
      <c r="P105" s="498"/>
    </row>
    <row r="106" spans="2:16" ht="12.75">
      <c r="B106" s="100" t="s">
        <v>139</v>
      </c>
      <c r="C106" s="101"/>
      <c r="D106" s="203"/>
      <c r="E106" s="102">
        <v>1980</v>
      </c>
      <c r="F106" s="102">
        <v>1985</v>
      </c>
      <c r="G106" s="102">
        <v>1990</v>
      </c>
      <c r="H106" s="102">
        <v>1995</v>
      </c>
      <c r="I106" s="102">
        <v>1996</v>
      </c>
      <c r="J106" s="102">
        <v>1997</v>
      </c>
      <c r="K106" s="102">
        <v>1998</v>
      </c>
      <c r="L106" s="102">
        <v>1999</v>
      </c>
      <c r="M106" s="103">
        <v>2000</v>
      </c>
      <c r="N106" s="495"/>
      <c r="O106" s="495"/>
      <c r="P106" s="495"/>
    </row>
    <row r="107" spans="2:16" ht="21">
      <c r="B107" s="50">
        <v>1</v>
      </c>
      <c r="C107" s="51" t="s">
        <v>111</v>
      </c>
      <c r="D107" s="212"/>
      <c r="E107" s="52" t="str">
        <f>+IF(E101&gt;0,E102/E101,"-")</f>
        <v>-</v>
      </c>
      <c r="F107" s="52" t="str">
        <f aca="true" t="shared" si="18" ref="F107:M107">+IF(F101&gt;0,F102/F101,"-")</f>
        <v>-</v>
      </c>
      <c r="G107" s="52" t="str">
        <f t="shared" si="18"/>
        <v>-</v>
      </c>
      <c r="H107" s="52" t="str">
        <f t="shared" si="18"/>
        <v>-</v>
      </c>
      <c r="I107" s="52" t="str">
        <f t="shared" si="18"/>
        <v>-</v>
      </c>
      <c r="J107" s="52" t="str">
        <f t="shared" si="18"/>
        <v>-</v>
      </c>
      <c r="K107" s="52" t="str">
        <f t="shared" si="18"/>
        <v>-</v>
      </c>
      <c r="L107" s="52" t="str">
        <f t="shared" si="18"/>
        <v>-</v>
      </c>
      <c r="M107" s="53" t="str">
        <f t="shared" si="18"/>
        <v>-</v>
      </c>
      <c r="N107" s="499"/>
      <c r="O107" s="499"/>
      <c r="P107" s="499"/>
    </row>
    <row r="108" spans="1:16" ht="21">
      <c r="A108"/>
      <c r="B108" s="40">
        <v>2</v>
      </c>
      <c r="C108" s="44" t="s">
        <v>112</v>
      </c>
      <c r="D108" s="77"/>
      <c r="E108" s="42" t="str">
        <f>+IF(E93&gt;0,E94/E93,"-")</f>
        <v>-</v>
      </c>
      <c r="F108" s="42" t="str">
        <f aca="true" t="shared" si="19" ref="F108:M108">+IF(F93&gt;0,F94/F93,"-")</f>
        <v>-</v>
      </c>
      <c r="G108" s="42" t="str">
        <f t="shared" si="19"/>
        <v>-</v>
      </c>
      <c r="H108" s="42" t="str">
        <f t="shared" si="19"/>
        <v>-</v>
      </c>
      <c r="I108" s="42" t="str">
        <f t="shared" si="19"/>
        <v>-</v>
      </c>
      <c r="J108" s="42" t="str">
        <f t="shared" si="19"/>
        <v>-</v>
      </c>
      <c r="K108" s="42" t="str">
        <f t="shared" si="19"/>
        <v>-</v>
      </c>
      <c r="L108" s="42" t="str">
        <f t="shared" si="19"/>
        <v>-</v>
      </c>
      <c r="M108" s="43" t="str">
        <f t="shared" si="19"/>
        <v>-</v>
      </c>
      <c r="N108" s="499"/>
      <c r="O108" s="499"/>
      <c r="P108" s="499"/>
    </row>
    <row r="109" spans="1:16" ht="24.75" customHeight="1">
      <c r="A109"/>
      <c r="B109" s="47">
        <v>3</v>
      </c>
      <c r="C109" s="44" t="s">
        <v>113</v>
      </c>
      <c r="D109" s="96"/>
      <c r="E109" s="48" t="str">
        <f>+IF(E97&gt;0,E98/E97,"-")</f>
        <v>-</v>
      </c>
      <c r="F109" s="48" t="str">
        <f aca="true" t="shared" si="20" ref="F109:M109">+IF(F97&gt;0,F98/F97,"-")</f>
        <v>-</v>
      </c>
      <c r="G109" s="48" t="str">
        <f t="shared" si="20"/>
        <v>-</v>
      </c>
      <c r="H109" s="48" t="str">
        <f t="shared" si="20"/>
        <v>-</v>
      </c>
      <c r="I109" s="48" t="str">
        <f t="shared" si="20"/>
        <v>-</v>
      </c>
      <c r="J109" s="48" t="str">
        <f t="shared" si="20"/>
        <v>-</v>
      </c>
      <c r="K109" s="48" t="str">
        <f t="shared" si="20"/>
        <v>-</v>
      </c>
      <c r="L109" s="48" t="str">
        <f t="shared" si="20"/>
        <v>-</v>
      </c>
      <c r="M109" s="49" t="str">
        <f t="shared" si="20"/>
        <v>-</v>
      </c>
      <c r="N109" s="499"/>
      <c r="O109" s="499"/>
      <c r="P109" s="499"/>
    </row>
    <row r="110" spans="1:16" ht="24.75" customHeight="1">
      <c r="A110"/>
      <c r="B110" s="11"/>
      <c r="C110" s="6"/>
      <c r="D110" s="7"/>
      <c r="E110" s="7"/>
      <c r="F110" s="7"/>
      <c r="G110" s="7"/>
      <c r="H110" s="7"/>
      <c r="I110" s="7"/>
      <c r="J110" s="7"/>
      <c r="K110" s="7"/>
      <c r="L110" s="7"/>
      <c r="M110" s="7"/>
      <c r="N110" s="494"/>
      <c r="O110" s="494"/>
      <c r="P110" s="494"/>
    </row>
    <row r="111" spans="1:16" ht="24.75" customHeight="1">
      <c r="A111"/>
      <c r="B111" s="242" t="s">
        <v>96</v>
      </c>
      <c r="C111" s="81"/>
      <c r="D111" s="82"/>
      <c r="E111" s="82"/>
      <c r="F111" s="82"/>
      <c r="G111" s="82"/>
      <c r="H111" s="82"/>
      <c r="I111" s="82"/>
      <c r="J111" s="82"/>
      <c r="K111" s="82"/>
      <c r="L111" s="82"/>
      <c r="M111" s="83"/>
      <c r="N111" s="500"/>
      <c r="O111" s="500"/>
      <c r="P111" s="500"/>
    </row>
    <row r="112" spans="2:16" ht="21">
      <c r="B112" s="85" t="s">
        <v>97</v>
      </c>
      <c r="C112" s="86" t="s">
        <v>98</v>
      </c>
      <c r="D112" s="87"/>
      <c r="E112" s="87"/>
      <c r="F112" s="87"/>
      <c r="G112" s="87"/>
      <c r="H112" s="87"/>
      <c r="I112" s="87"/>
      <c r="J112" s="87"/>
      <c r="K112" s="87"/>
      <c r="L112" s="87"/>
      <c r="M112" s="88"/>
      <c r="N112" s="500"/>
      <c r="O112" s="500"/>
      <c r="P112" s="500"/>
    </row>
    <row r="113" spans="1:16" ht="11.25" customHeight="1">
      <c r="A113"/>
      <c r="B113" s="223"/>
      <c r="C113" s="566"/>
      <c r="D113" s="567"/>
      <c r="E113" s="567"/>
      <c r="F113" s="567"/>
      <c r="G113" s="567"/>
      <c r="H113" s="567"/>
      <c r="I113" s="567"/>
      <c r="J113" s="567"/>
      <c r="K113" s="567"/>
      <c r="L113" s="567"/>
      <c r="M113" s="568"/>
      <c r="N113" s="363"/>
      <c r="O113" s="363"/>
      <c r="P113" s="363"/>
    </row>
    <row r="114" spans="1:16" ht="11.25" customHeight="1">
      <c r="A114"/>
      <c r="B114" s="330"/>
      <c r="C114" s="569"/>
      <c r="D114" s="542"/>
      <c r="E114" s="542"/>
      <c r="F114" s="542"/>
      <c r="G114" s="542"/>
      <c r="H114" s="542"/>
      <c r="I114" s="542"/>
      <c r="J114" s="542"/>
      <c r="K114" s="542"/>
      <c r="L114" s="542"/>
      <c r="M114" s="543"/>
      <c r="N114" s="364"/>
      <c r="O114" s="364"/>
      <c r="P114" s="364"/>
    </row>
    <row r="115" spans="1:16" ht="23.25" customHeight="1">
      <c r="A115"/>
      <c r="B115" s="330"/>
      <c r="C115" s="569"/>
      <c r="D115" s="542"/>
      <c r="E115" s="542"/>
      <c r="F115" s="542"/>
      <c r="G115" s="542"/>
      <c r="H115" s="542"/>
      <c r="I115" s="542"/>
      <c r="J115" s="542"/>
      <c r="K115" s="542"/>
      <c r="L115" s="542"/>
      <c r="M115" s="543"/>
      <c r="N115" s="364"/>
      <c r="O115" s="364"/>
      <c r="P115" s="364"/>
    </row>
    <row r="116" spans="1:16" ht="13.5" customHeight="1">
      <c r="A116"/>
      <c r="B116" s="240"/>
      <c r="C116" s="544"/>
      <c r="D116" s="545"/>
      <c r="E116" s="545"/>
      <c r="F116" s="545"/>
      <c r="G116" s="545"/>
      <c r="H116" s="545"/>
      <c r="I116" s="545"/>
      <c r="J116" s="545"/>
      <c r="K116" s="545"/>
      <c r="L116" s="545"/>
      <c r="M116" s="546"/>
      <c r="N116" s="374"/>
      <c r="O116" s="374"/>
      <c r="P116" s="374"/>
    </row>
    <row r="117" spans="1:16" ht="13.5" customHeight="1">
      <c r="A117"/>
      <c r="B117" s="240"/>
      <c r="C117" s="544"/>
      <c r="D117" s="545"/>
      <c r="E117" s="545"/>
      <c r="F117" s="545"/>
      <c r="G117" s="545"/>
      <c r="H117" s="545"/>
      <c r="I117" s="545"/>
      <c r="J117" s="545"/>
      <c r="K117" s="545"/>
      <c r="L117" s="545"/>
      <c r="M117" s="546"/>
      <c r="N117" s="374"/>
      <c r="O117" s="374"/>
      <c r="P117" s="374"/>
    </row>
    <row r="118" spans="1:16" ht="13.5" customHeight="1">
      <c r="A118"/>
      <c r="B118" s="241"/>
      <c r="C118" s="580"/>
      <c r="D118" s="581"/>
      <c r="E118" s="581"/>
      <c r="F118" s="581"/>
      <c r="G118" s="581"/>
      <c r="H118" s="581"/>
      <c r="I118" s="581"/>
      <c r="J118" s="581"/>
      <c r="K118" s="581"/>
      <c r="L118" s="581"/>
      <c r="M118" s="582"/>
      <c r="N118" s="374"/>
      <c r="O118" s="374"/>
      <c r="P118" s="374"/>
    </row>
    <row r="119" ht="13.5" customHeight="1">
      <c r="A119"/>
    </row>
    <row r="120" ht="13.5" customHeight="1">
      <c r="A120"/>
    </row>
    <row r="133" ht="12.75">
      <c r="B133" s="11"/>
    </row>
    <row r="136" spans="2:16" ht="15">
      <c r="B136" s="60" t="str">
        <f>+Index!B12</f>
        <v>II.4. Enrollments by time status of students</v>
      </c>
      <c r="C136" s="61"/>
      <c r="D136" s="62"/>
      <c r="E136" s="62"/>
      <c r="F136" s="62"/>
      <c r="G136" s="62"/>
      <c r="H136" s="62"/>
      <c r="I136" s="62"/>
      <c r="J136" s="62"/>
      <c r="K136" s="62"/>
      <c r="L136" s="62"/>
      <c r="M136" s="63"/>
      <c r="N136" s="493"/>
      <c r="O136" s="493"/>
      <c r="P136" s="493"/>
    </row>
    <row r="137" spans="2:16" ht="12.75">
      <c r="B137" s="6"/>
      <c r="C137" s="6"/>
      <c r="D137" s="7"/>
      <c r="E137" s="7"/>
      <c r="F137" s="7"/>
      <c r="G137" s="7"/>
      <c r="H137" s="7"/>
      <c r="I137" s="7"/>
      <c r="J137" s="7"/>
      <c r="K137" s="7"/>
      <c r="L137" s="7"/>
      <c r="M137" s="7"/>
      <c r="N137" s="494"/>
      <c r="O137" s="494"/>
      <c r="P137" s="494"/>
    </row>
    <row r="138" spans="2:16" ht="18.75" customHeight="1" thickBot="1">
      <c r="B138" s="23" t="s">
        <v>61</v>
      </c>
      <c r="C138" s="29"/>
      <c r="D138" s="197" t="s">
        <v>92</v>
      </c>
      <c r="E138" s="24">
        <v>1980</v>
      </c>
      <c r="F138" s="24">
        <v>1985</v>
      </c>
      <c r="G138" s="24">
        <v>1990</v>
      </c>
      <c r="H138" s="24">
        <v>1995</v>
      </c>
      <c r="I138" s="24">
        <v>1996</v>
      </c>
      <c r="J138" s="24">
        <v>1997</v>
      </c>
      <c r="K138" s="24">
        <v>1998</v>
      </c>
      <c r="L138" s="24">
        <v>1999</v>
      </c>
      <c r="M138" s="25">
        <v>2000</v>
      </c>
      <c r="N138" s="495"/>
      <c r="O138" s="495"/>
      <c r="P138" s="495"/>
    </row>
    <row r="139" spans="2:16" ht="12.75">
      <c r="B139" s="58" t="str">
        <f>+ca_1</f>
        <v>A. Private Institutions</v>
      </c>
      <c r="C139" s="74"/>
      <c r="D139" s="210"/>
      <c r="E139" s="8"/>
      <c r="F139" s="8"/>
      <c r="G139" s="8"/>
      <c r="H139" s="8"/>
      <c r="I139" s="8"/>
      <c r="J139" s="8"/>
      <c r="K139" s="8"/>
      <c r="L139" s="8"/>
      <c r="M139" s="26"/>
      <c r="N139" s="493"/>
      <c r="O139" s="493"/>
      <c r="P139" s="493"/>
    </row>
    <row r="140" spans="2:16" ht="12.75">
      <c r="B140" s="67"/>
      <c r="C140" s="65" t="str">
        <f>+es_1</f>
        <v>1. Full time</v>
      </c>
      <c r="D140" s="199"/>
      <c r="E140" s="17"/>
      <c r="F140" s="17"/>
      <c r="G140" s="17"/>
      <c r="H140" s="17"/>
      <c r="I140" s="17"/>
      <c r="J140" s="17"/>
      <c r="K140" s="17"/>
      <c r="L140" s="17"/>
      <c r="M140" s="104"/>
      <c r="N140" s="493"/>
      <c r="O140" s="493"/>
      <c r="P140" s="493"/>
    </row>
    <row r="141" spans="2:16" ht="12.75">
      <c r="B141" s="67"/>
      <c r="C141" s="65" t="str">
        <f>+es_2</f>
        <v>2. Part time</v>
      </c>
      <c r="D141" s="199"/>
      <c r="E141" s="18"/>
      <c r="F141" s="18"/>
      <c r="G141" s="18"/>
      <c r="H141" s="18"/>
      <c r="I141" s="18"/>
      <c r="J141" s="18"/>
      <c r="K141" s="18"/>
      <c r="L141" s="18"/>
      <c r="M141" s="105"/>
      <c r="N141" s="493"/>
      <c r="O141" s="493"/>
      <c r="P141" s="493"/>
    </row>
    <row r="142" spans="2:16" ht="12.75">
      <c r="B142" s="67"/>
      <c r="C142" s="65"/>
      <c r="D142" s="199"/>
      <c r="E142" s="28"/>
      <c r="F142" s="28"/>
      <c r="G142" s="28"/>
      <c r="H142" s="28"/>
      <c r="I142" s="28"/>
      <c r="J142" s="28"/>
      <c r="K142" s="28"/>
      <c r="L142" s="28"/>
      <c r="M142" s="106"/>
      <c r="N142" s="493"/>
      <c r="O142" s="493"/>
      <c r="P142" s="493"/>
    </row>
    <row r="143" spans="2:16" ht="12.75">
      <c r="B143" s="59" t="str">
        <f>+ca_2</f>
        <v>B. Public Institutions</v>
      </c>
      <c r="C143" s="75"/>
      <c r="D143" s="191"/>
      <c r="E143" s="9"/>
      <c r="F143" s="9"/>
      <c r="G143" s="9"/>
      <c r="H143" s="9"/>
      <c r="I143" s="9"/>
      <c r="J143" s="9"/>
      <c r="K143" s="9"/>
      <c r="L143" s="9"/>
      <c r="M143" s="27"/>
      <c r="N143" s="493"/>
      <c r="O143" s="493"/>
      <c r="P143" s="493"/>
    </row>
    <row r="144" spans="2:16" ht="12.75">
      <c r="B144" s="67"/>
      <c r="C144" s="65" t="str">
        <f>+es_1</f>
        <v>1. Full time</v>
      </c>
      <c r="D144" s="199"/>
      <c r="E144" s="17"/>
      <c r="F144" s="17"/>
      <c r="G144" s="17"/>
      <c r="H144" s="17"/>
      <c r="I144" s="17"/>
      <c r="J144" s="17"/>
      <c r="K144" s="17"/>
      <c r="L144" s="17"/>
      <c r="M144" s="104"/>
      <c r="N144" s="493"/>
      <c r="O144" s="493"/>
      <c r="P144" s="493"/>
    </row>
    <row r="145" spans="2:16" ht="12.75">
      <c r="B145" s="67"/>
      <c r="C145" s="65" t="str">
        <f>+es_2</f>
        <v>2. Part time</v>
      </c>
      <c r="D145" s="199"/>
      <c r="E145" s="18"/>
      <c r="F145" s="18"/>
      <c r="G145" s="18"/>
      <c r="H145" s="18"/>
      <c r="I145" s="18"/>
      <c r="J145" s="18"/>
      <c r="K145" s="18"/>
      <c r="L145" s="18"/>
      <c r="M145" s="105"/>
      <c r="N145" s="493"/>
      <c r="O145" s="493"/>
      <c r="P145" s="493"/>
    </row>
    <row r="146" spans="2:16" ht="12.75">
      <c r="B146" s="67"/>
      <c r="C146" s="65"/>
      <c r="D146" s="199"/>
      <c r="E146" s="28"/>
      <c r="F146" s="28"/>
      <c r="G146" s="28"/>
      <c r="H146" s="28"/>
      <c r="I146" s="28"/>
      <c r="J146" s="28"/>
      <c r="K146" s="28"/>
      <c r="L146" s="28"/>
      <c r="M146" s="106"/>
      <c r="N146" s="493"/>
      <c r="O146" s="493"/>
      <c r="P146" s="493"/>
    </row>
    <row r="147" spans="2:16" ht="12.75">
      <c r="B147" s="36" t="str">
        <f>+ca_3</f>
        <v>C.Total (private and public) </v>
      </c>
      <c r="C147" s="75"/>
      <c r="D147" s="191"/>
      <c r="E147" s="9"/>
      <c r="F147" s="9"/>
      <c r="G147" s="9"/>
      <c r="H147" s="9"/>
      <c r="I147" s="9"/>
      <c r="J147" s="9"/>
      <c r="K147" s="9"/>
      <c r="L147" s="9"/>
      <c r="M147" s="27"/>
      <c r="N147" s="493"/>
      <c r="O147" s="493"/>
      <c r="P147" s="493"/>
    </row>
    <row r="148" spans="2:16" ht="12.75">
      <c r="B148" s="67"/>
      <c r="C148" s="65" t="str">
        <f>+es_1</f>
        <v>1. Full time</v>
      </c>
      <c r="D148" s="202"/>
      <c r="E148" s="69"/>
      <c r="F148" s="69"/>
      <c r="G148" s="69"/>
      <c r="H148" s="69"/>
      <c r="I148" s="69"/>
      <c r="J148" s="69"/>
      <c r="K148" s="69"/>
      <c r="L148" s="69"/>
      <c r="M148" s="107"/>
      <c r="N148" s="493"/>
      <c r="O148" s="493"/>
      <c r="P148" s="493"/>
    </row>
    <row r="149" spans="2:16" ht="12.75">
      <c r="B149" s="67"/>
      <c r="C149" s="65" t="str">
        <f>+es_2</f>
        <v>2. Part time</v>
      </c>
      <c r="D149" s="202"/>
      <c r="E149" s="70"/>
      <c r="F149" s="70"/>
      <c r="G149" s="70"/>
      <c r="H149" s="70"/>
      <c r="I149" s="70"/>
      <c r="J149" s="70"/>
      <c r="K149" s="70"/>
      <c r="L149" s="70"/>
      <c r="M149" s="98"/>
      <c r="N149" s="493"/>
      <c r="O149" s="493"/>
      <c r="P149" s="493"/>
    </row>
    <row r="150" spans="2:16" ht="12.75">
      <c r="B150" s="71"/>
      <c r="C150" s="90"/>
      <c r="D150" s="211"/>
      <c r="E150" s="73"/>
      <c r="F150" s="73"/>
      <c r="G150" s="73"/>
      <c r="H150" s="73"/>
      <c r="I150" s="73"/>
      <c r="J150" s="73"/>
      <c r="K150" s="73"/>
      <c r="L150" s="73"/>
      <c r="M150" s="99"/>
      <c r="N150" s="493"/>
      <c r="O150" s="493"/>
      <c r="P150" s="493"/>
    </row>
    <row r="151" spans="2:16" ht="12.75">
      <c r="B151" s="11"/>
      <c r="N151" s="498"/>
      <c r="O151" s="498"/>
      <c r="P151" s="498"/>
    </row>
    <row r="152" spans="1:16" ht="12.75">
      <c r="A152"/>
      <c r="B152" s="100" t="s">
        <v>139</v>
      </c>
      <c r="C152" s="101"/>
      <c r="D152" s="203"/>
      <c r="E152" s="102">
        <v>1980</v>
      </c>
      <c r="F152" s="102">
        <v>1985</v>
      </c>
      <c r="G152" s="102">
        <v>1990</v>
      </c>
      <c r="H152" s="102">
        <v>1995</v>
      </c>
      <c r="I152" s="102">
        <v>1996</v>
      </c>
      <c r="J152" s="102">
        <v>1997</v>
      </c>
      <c r="K152" s="102">
        <v>1998</v>
      </c>
      <c r="L152" s="102">
        <v>1999</v>
      </c>
      <c r="M152" s="103">
        <v>2000</v>
      </c>
      <c r="N152" s="495"/>
      <c r="O152" s="495"/>
      <c r="P152" s="495"/>
    </row>
    <row r="153" spans="2:16" ht="21">
      <c r="B153" s="50">
        <v>1</v>
      </c>
      <c r="C153" s="51" t="s">
        <v>114</v>
      </c>
      <c r="D153" s="212"/>
      <c r="E153" s="52" t="str">
        <f>+IF(E147&gt;0,E148/E147,"-")</f>
        <v>-</v>
      </c>
      <c r="F153" s="52" t="str">
        <f aca="true" t="shared" si="21" ref="F153:M153">+IF(F147&gt;0,F148/F147,"-")</f>
        <v>-</v>
      </c>
      <c r="G153" s="52" t="str">
        <f t="shared" si="21"/>
        <v>-</v>
      </c>
      <c r="H153" s="52" t="str">
        <f t="shared" si="21"/>
        <v>-</v>
      </c>
      <c r="I153" s="52" t="str">
        <f t="shared" si="21"/>
        <v>-</v>
      </c>
      <c r="J153" s="52" t="str">
        <f t="shared" si="21"/>
        <v>-</v>
      </c>
      <c r="K153" s="52" t="str">
        <f t="shared" si="21"/>
        <v>-</v>
      </c>
      <c r="L153" s="52" t="str">
        <f t="shared" si="21"/>
        <v>-</v>
      </c>
      <c r="M153" s="53" t="str">
        <f t="shared" si="21"/>
        <v>-</v>
      </c>
      <c r="N153" s="499"/>
      <c r="O153" s="499"/>
      <c r="P153" s="499"/>
    </row>
    <row r="154" spans="1:16" ht="21">
      <c r="A154"/>
      <c r="B154" s="40">
        <v>2</v>
      </c>
      <c r="C154" s="44" t="s">
        <v>115</v>
      </c>
      <c r="D154" s="77"/>
      <c r="E154" s="42" t="str">
        <f>+IF(E139&gt;0,E140/E139,"-")</f>
        <v>-</v>
      </c>
      <c r="F154" s="42" t="str">
        <f aca="true" t="shared" si="22" ref="F154:M154">+IF(F139&gt;0,F140/F139,"-")</f>
        <v>-</v>
      </c>
      <c r="G154" s="42" t="str">
        <f t="shared" si="22"/>
        <v>-</v>
      </c>
      <c r="H154" s="42" t="str">
        <f t="shared" si="22"/>
        <v>-</v>
      </c>
      <c r="I154" s="42" t="str">
        <f t="shared" si="22"/>
        <v>-</v>
      </c>
      <c r="J154" s="42" t="str">
        <f t="shared" si="22"/>
        <v>-</v>
      </c>
      <c r="K154" s="42" t="str">
        <f t="shared" si="22"/>
        <v>-</v>
      </c>
      <c r="L154" s="42" t="str">
        <f t="shared" si="22"/>
        <v>-</v>
      </c>
      <c r="M154" s="43" t="str">
        <f t="shared" si="22"/>
        <v>-</v>
      </c>
      <c r="N154" s="499"/>
      <c r="O154" s="499"/>
      <c r="P154" s="499"/>
    </row>
    <row r="155" spans="1:16" ht="32.25" customHeight="1">
      <c r="A155"/>
      <c r="B155" s="47">
        <v>3</v>
      </c>
      <c r="C155" s="310" t="s">
        <v>116</v>
      </c>
      <c r="D155" s="96"/>
      <c r="E155" s="48" t="str">
        <f>+IF(E143&gt;0,E144/E143,"-")</f>
        <v>-</v>
      </c>
      <c r="F155" s="48" t="str">
        <f aca="true" t="shared" si="23" ref="F155:M155">+IF(F143&gt;0,F144/F143,"-")</f>
        <v>-</v>
      </c>
      <c r="G155" s="48" t="str">
        <f t="shared" si="23"/>
        <v>-</v>
      </c>
      <c r="H155" s="48" t="str">
        <f t="shared" si="23"/>
        <v>-</v>
      </c>
      <c r="I155" s="48" t="str">
        <f t="shared" si="23"/>
        <v>-</v>
      </c>
      <c r="J155" s="48" t="str">
        <f t="shared" si="23"/>
        <v>-</v>
      </c>
      <c r="K155" s="48" t="str">
        <f t="shared" si="23"/>
        <v>-</v>
      </c>
      <c r="L155" s="48" t="str">
        <f t="shared" si="23"/>
        <v>-</v>
      </c>
      <c r="M155" s="49" t="str">
        <f t="shared" si="23"/>
        <v>-</v>
      </c>
      <c r="N155" s="499"/>
      <c r="O155" s="499"/>
      <c r="P155" s="499"/>
    </row>
    <row r="156" spans="1:16" ht="10.5" customHeight="1">
      <c r="A156"/>
      <c r="B156" s="11"/>
      <c r="C156" s="6"/>
      <c r="D156" s="7"/>
      <c r="E156" s="7"/>
      <c r="F156" s="7"/>
      <c r="G156" s="7"/>
      <c r="H156" s="7"/>
      <c r="I156" s="7"/>
      <c r="J156" s="7"/>
      <c r="K156" s="7"/>
      <c r="L156" s="7"/>
      <c r="M156" s="7"/>
      <c r="N156" s="494"/>
      <c r="O156" s="494"/>
      <c r="P156" s="494"/>
    </row>
    <row r="157" spans="1:16" ht="15" customHeight="1">
      <c r="A157"/>
      <c r="B157" s="84" t="s">
        <v>96</v>
      </c>
      <c r="C157" s="81"/>
      <c r="D157" s="82"/>
      <c r="E157" s="82"/>
      <c r="F157" s="82"/>
      <c r="G157" s="82"/>
      <c r="H157" s="82"/>
      <c r="I157" s="82"/>
      <c r="J157" s="82"/>
      <c r="K157" s="82"/>
      <c r="L157" s="82"/>
      <c r="M157" s="83"/>
      <c r="N157" s="500"/>
      <c r="O157" s="500"/>
      <c r="P157" s="500"/>
    </row>
    <row r="158" spans="2:16" ht="12.75" customHeight="1">
      <c r="B158" s="85" t="s">
        <v>97</v>
      </c>
      <c r="C158" s="86" t="s">
        <v>98</v>
      </c>
      <c r="D158" s="87"/>
      <c r="E158" s="87"/>
      <c r="F158" s="87"/>
      <c r="G158" s="87"/>
      <c r="H158" s="87"/>
      <c r="I158" s="87"/>
      <c r="J158" s="87"/>
      <c r="K158" s="87"/>
      <c r="L158" s="87"/>
      <c r="M158" s="88"/>
      <c r="N158" s="500"/>
      <c r="O158" s="500"/>
      <c r="P158" s="500"/>
    </row>
    <row r="159" spans="1:16" ht="11.25" customHeight="1">
      <c r="A159"/>
      <c r="B159" s="79"/>
      <c r="C159" s="566"/>
      <c r="D159" s="571"/>
      <c r="E159" s="571"/>
      <c r="F159" s="571"/>
      <c r="G159" s="571"/>
      <c r="H159" s="571"/>
      <c r="I159" s="571"/>
      <c r="J159" s="571"/>
      <c r="K159" s="571"/>
      <c r="L159" s="571"/>
      <c r="M159" s="572"/>
      <c r="N159" s="373"/>
      <c r="O159" s="373"/>
      <c r="P159" s="373"/>
    </row>
    <row r="160" spans="1:16" ht="11.25" customHeight="1">
      <c r="A160"/>
      <c r="B160" s="76"/>
      <c r="C160" s="566"/>
      <c r="D160" s="571"/>
      <c r="E160" s="571"/>
      <c r="F160" s="571"/>
      <c r="G160" s="571"/>
      <c r="H160" s="571"/>
      <c r="I160" s="571"/>
      <c r="J160" s="571"/>
      <c r="K160" s="571"/>
      <c r="L160" s="571"/>
      <c r="M160" s="572"/>
      <c r="N160" s="373"/>
      <c r="O160" s="373"/>
      <c r="P160" s="373"/>
    </row>
    <row r="161" spans="1:16" ht="13.5" customHeight="1">
      <c r="A161"/>
      <c r="B161" s="76"/>
      <c r="C161" s="566"/>
      <c r="D161" s="571"/>
      <c r="E161" s="571"/>
      <c r="F161" s="571"/>
      <c r="G161" s="571"/>
      <c r="H161" s="571"/>
      <c r="I161" s="571"/>
      <c r="J161" s="571"/>
      <c r="K161" s="571"/>
      <c r="L161" s="571"/>
      <c r="M161" s="572"/>
      <c r="N161" s="373"/>
      <c r="O161" s="373"/>
      <c r="P161" s="373"/>
    </row>
    <row r="162" spans="1:16" ht="13.5" customHeight="1">
      <c r="A162"/>
      <c r="B162" s="76"/>
      <c r="C162" s="566"/>
      <c r="D162" s="571"/>
      <c r="E162" s="571"/>
      <c r="F162" s="571"/>
      <c r="G162" s="571"/>
      <c r="H162" s="571"/>
      <c r="I162" s="571"/>
      <c r="J162" s="571"/>
      <c r="K162" s="571"/>
      <c r="L162" s="571"/>
      <c r="M162" s="572"/>
      <c r="N162" s="373"/>
      <c r="O162" s="373"/>
      <c r="P162" s="373"/>
    </row>
    <row r="163" spans="1:16" ht="13.5" customHeight="1">
      <c r="A163"/>
      <c r="B163" s="76"/>
      <c r="C163" s="566"/>
      <c r="D163" s="571"/>
      <c r="E163" s="571"/>
      <c r="F163" s="571"/>
      <c r="G163" s="571"/>
      <c r="H163" s="571"/>
      <c r="I163" s="571"/>
      <c r="J163" s="571"/>
      <c r="K163" s="571"/>
      <c r="L163" s="571"/>
      <c r="M163" s="572"/>
      <c r="N163" s="373"/>
      <c r="O163" s="373"/>
      <c r="P163" s="373"/>
    </row>
    <row r="164" spans="1:16" ht="13.5" customHeight="1">
      <c r="A164"/>
      <c r="B164" s="78"/>
      <c r="C164" s="566"/>
      <c r="D164" s="571"/>
      <c r="E164" s="571"/>
      <c r="F164" s="571"/>
      <c r="G164" s="571"/>
      <c r="H164" s="571"/>
      <c r="I164" s="571"/>
      <c r="J164" s="571"/>
      <c r="K164" s="571"/>
      <c r="L164" s="571"/>
      <c r="M164" s="572"/>
      <c r="N164" s="373"/>
      <c r="O164" s="373"/>
      <c r="P164" s="373"/>
    </row>
    <row r="165" ht="13.5" customHeight="1">
      <c r="A165"/>
    </row>
    <row r="166" ht="13.5" customHeight="1">
      <c r="A166"/>
    </row>
    <row r="182" spans="2:16" ht="15">
      <c r="B182" s="60" t="str">
        <f>+Index!B13</f>
        <v>II.5. Enrollments by type of program (onsite/distance)</v>
      </c>
      <c r="C182" s="61"/>
      <c r="D182" s="62"/>
      <c r="E182" s="62"/>
      <c r="F182" s="62"/>
      <c r="G182" s="62"/>
      <c r="H182" s="62"/>
      <c r="I182" s="62"/>
      <c r="J182" s="62"/>
      <c r="K182" s="62"/>
      <c r="L182" s="62"/>
      <c r="M182" s="63"/>
      <c r="N182" s="493"/>
      <c r="O182" s="493"/>
      <c r="P182" s="493"/>
    </row>
    <row r="183" spans="2:16" ht="12.75">
      <c r="B183" s="6"/>
      <c r="C183" s="6"/>
      <c r="D183" s="7"/>
      <c r="E183" s="7"/>
      <c r="F183" s="7"/>
      <c r="G183" s="7"/>
      <c r="H183" s="7"/>
      <c r="I183" s="7"/>
      <c r="J183" s="7"/>
      <c r="K183" s="7"/>
      <c r="L183" s="7"/>
      <c r="M183" s="7"/>
      <c r="N183" s="494"/>
      <c r="O183" s="494"/>
      <c r="P183" s="494"/>
    </row>
    <row r="184" spans="2:16" ht="13.5" thickBot="1">
      <c r="B184" s="23" t="s">
        <v>61</v>
      </c>
      <c r="C184" s="29"/>
      <c r="D184" s="197" t="s">
        <v>92</v>
      </c>
      <c r="E184" s="24">
        <v>1980</v>
      </c>
      <c r="F184" s="24">
        <v>1985</v>
      </c>
      <c r="G184" s="24">
        <v>1990</v>
      </c>
      <c r="H184" s="24">
        <v>1995</v>
      </c>
      <c r="I184" s="24">
        <v>1996</v>
      </c>
      <c r="J184" s="24">
        <v>1997</v>
      </c>
      <c r="K184" s="24">
        <v>1998</v>
      </c>
      <c r="L184" s="24">
        <v>1999</v>
      </c>
      <c r="M184" s="25">
        <v>2000</v>
      </c>
      <c r="N184" s="495"/>
      <c r="O184" s="495"/>
      <c r="P184" s="495"/>
    </row>
    <row r="185" spans="2:16" ht="12.75">
      <c r="B185" s="35" t="str">
        <f>+ca_1</f>
        <v>A. Private Institutions</v>
      </c>
      <c r="C185" s="74"/>
      <c r="D185" s="210"/>
      <c r="E185" s="8"/>
      <c r="F185" s="8"/>
      <c r="G185" s="8"/>
      <c r="H185" s="8"/>
      <c r="I185" s="8"/>
      <c r="J185" s="8"/>
      <c r="K185" s="8"/>
      <c r="L185" s="8"/>
      <c r="M185" s="26"/>
      <c r="N185" s="493"/>
      <c r="O185" s="493"/>
      <c r="P185" s="493"/>
    </row>
    <row r="186" spans="2:16" ht="12.75">
      <c r="B186" s="67"/>
      <c r="C186" s="65" t="str">
        <f>+r_1</f>
        <v>1. Onsite</v>
      </c>
      <c r="D186" s="199"/>
      <c r="E186" s="337"/>
      <c r="F186" s="338"/>
      <c r="G186" s="338"/>
      <c r="H186" s="338"/>
      <c r="I186" s="338"/>
      <c r="J186" s="338"/>
      <c r="K186" s="338"/>
      <c r="L186" s="338"/>
      <c r="M186" s="339"/>
      <c r="N186" s="501"/>
      <c r="O186" s="501"/>
      <c r="P186" s="501"/>
    </row>
    <row r="187" spans="2:16" ht="12.75">
      <c r="B187" s="67"/>
      <c r="C187" s="65" t="str">
        <f>+r_2</f>
        <v>2. Distance learning</v>
      </c>
      <c r="D187" s="199"/>
      <c r="E187" s="340"/>
      <c r="F187" s="341"/>
      <c r="G187" s="341"/>
      <c r="H187" s="341"/>
      <c r="I187" s="341"/>
      <c r="J187" s="341"/>
      <c r="K187" s="341"/>
      <c r="L187" s="341"/>
      <c r="M187" s="342"/>
      <c r="N187" s="501"/>
      <c r="O187" s="501"/>
      <c r="P187" s="501"/>
    </row>
    <row r="188" spans="2:16" ht="12.75">
      <c r="B188" s="67"/>
      <c r="C188" s="65"/>
      <c r="D188" s="199"/>
      <c r="E188" s="263"/>
      <c r="F188" s="261"/>
      <c r="G188" s="261"/>
      <c r="H188" s="261"/>
      <c r="I188" s="261"/>
      <c r="J188" s="261"/>
      <c r="K188" s="261"/>
      <c r="L188" s="261"/>
      <c r="M188" s="262"/>
      <c r="N188" s="501"/>
      <c r="O188" s="501"/>
      <c r="P188" s="501"/>
    </row>
    <row r="189" spans="2:16" ht="12.75">
      <c r="B189" s="36" t="str">
        <f>+ca_2</f>
        <v>B. Public Institutions</v>
      </c>
      <c r="C189" s="75"/>
      <c r="D189" s="191"/>
      <c r="E189" s="9"/>
      <c r="F189" s="9"/>
      <c r="G189" s="9"/>
      <c r="H189" s="9"/>
      <c r="I189" s="9"/>
      <c r="J189" s="9"/>
      <c r="K189" s="9"/>
      <c r="L189" s="9"/>
      <c r="M189" s="27"/>
      <c r="N189" s="493"/>
      <c r="O189" s="493"/>
      <c r="P189" s="493"/>
    </row>
    <row r="190" spans="2:16" ht="12.75">
      <c r="B190" s="67"/>
      <c r="C190" s="65" t="str">
        <f>+r_1</f>
        <v>1. Onsite</v>
      </c>
      <c r="D190" s="199"/>
      <c r="E190" s="337"/>
      <c r="F190" s="337"/>
      <c r="G190" s="337"/>
      <c r="H190" s="337"/>
      <c r="I190" s="337"/>
      <c r="J190" s="337"/>
      <c r="K190" s="337"/>
      <c r="L190" s="337"/>
      <c r="M190" s="343"/>
      <c r="N190" s="501"/>
      <c r="O190" s="501"/>
      <c r="P190" s="501"/>
    </row>
    <row r="191" spans="2:16" ht="12.75">
      <c r="B191" s="67"/>
      <c r="C191" s="65" t="str">
        <f>+r_2</f>
        <v>2. Distance learning</v>
      </c>
      <c r="D191" s="199"/>
      <c r="E191" s="340"/>
      <c r="F191" s="340"/>
      <c r="G191" s="340"/>
      <c r="H191" s="340"/>
      <c r="I191" s="340"/>
      <c r="J191" s="340"/>
      <c r="K191" s="340"/>
      <c r="L191" s="340"/>
      <c r="M191" s="344"/>
      <c r="N191" s="501"/>
      <c r="O191" s="501"/>
      <c r="P191" s="501"/>
    </row>
    <row r="192" spans="2:16" ht="12.75">
      <c r="B192" s="67"/>
      <c r="C192" s="65"/>
      <c r="D192" s="199"/>
      <c r="E192" s="332"/>
      <c r="F192" s="332"/>
      <c r="G192" s="332"/>
      <c r="H192" s="332"/>
      <c r="I192" s="332"/>
      <c r="J192" s="332"/>
      <c r="K192" s="332"/>
      <c r="L192" s="332"/>
      <c r="M192" s="333"/>
      <c r="N192" s="501"/>
      <c r="O192" s="501"/>
      <c r="P192" s="501"/>
    </row>
    <row r="193" spans="2:16" ht="12.75">
      <c r="B193" s="36" t="str">
        <f>+ca_3</f>
        <v>C.Total (private and public) </v>
      </c>
      <c r="C193" s="75"/>
      <c r="D193" s="191"/>
      <c r="E193" s="9"/>
      <c r="F193" s="9"/>
      <c r="G193" s="9"/>
      <c r="H193" s="9"/>
      <c r="I193" s="9"/>
      <c r="J193" s="9"/>
      <c r="K193" s="9"/>
      <c r="L193" s="9"/>
      <c r="M193" s="27"/>
      <c r="N193" s="493"/>
      <c r="O193" s="493"/>
      <c r="P193" s="493"/>
    </row>
    <row r="194" spans="2:16" ht="12.75">
      <c r="B194" s="67"/>
      <c r="C194" s="65" t="str">
        <f>+r_1</f>
        <v>1. Onsite</v>
      </c>
      <c r="D194" s="202"/>
      <c r="E194" s="69"/>
      <c r="F194" s="69"/>
      <c r="G194" s="69"/>
      <c r="H194" s="69"/>
      <c r="I194" s="69"/>
      <c r="J194" s="69"/>
      <c r="K194" s="69"/>
      <c r="L194" s="69"/>
      <c r="M194" s="107"/>
      <c r="N194" s="493"/>
      <c r="O194" s="493"/>
      <c r="P194" s="493"/>
    </row>
    <row r="195" spans="2:16" ht="12.75">
      <c r="B195" s="67"/>
      <c r="C195" s="65" t="str">
        <f>+r_2</f>
        <v>2. Distance learning</v>
      </c>
      <c r="D195" s="202"/>
      <c r="E195" s="70"/>
      <c r="F195" s="70"/>
      <c r="G195" s="70"/>
      <c r="H195" s="70"/>
      <c r="I195" s="70"/>
      <c r="J195" s="70"/>
      <c r="K195" s="70"/>
      <c r="L195" s="70"/>
      <c r="M195" s="98"/>
      <c r="N195" s="493"/>
      <c r="O195" s="493"/>
      <c r="P195" s="493"/>
    </row>
    <row r="196" spans="2:16" ht="12.75">
      <c r="B196" s="71"/>
      <c r="C196" s="90"/>
      <c r="D196" s="211"/>
      <c r="E196" s="73"/>
      <c r="F196" s="73"/>
      <c r="G196" s="73"/>
      <c r="H196" s="73"/>
      <c r="I196" s="73"/>
      <c r="J196" s="73"/>
      <c r="K196" s="73"/>
      <c r="L196" s="73"/>
      <c r="M196" s="99"/>
      <c r="N196" s="493"/>
      <c r="O196" s="493"/>
      <c r="P196" s="493"/>
    </row>
    <row r="197" spans="2:16" ht="12.75">
      <c r="B197" s="11"/>
      <c r="N197" s="498"/>
      <c r="O197" s="498"/>
      <c r="P197" s="498"/>
    </row>
    <row r="198" spans="2:16" ht="12.75">
      <c r="B198" s="100" t="s">
        <v>139</v>
      </c>
      <c r="C198" s="101"/>
      <c r="D198" s="203"/>
      <c r="E198" s="102">
        <v>1980</v>
      </c>
      <c r="F198" s="102">
        <v>1985</v>
      </c>
      <c r="G198" s="102">
        <v>1990</v>
      </c>
      <c r="H198" s="102">
        <v>1995</v>
      </c>
      <c r="I198" s="102">
        <v>1996</v>
      </c>
      <c r="J198" s="102">
        <v>1997</v>
      </c>
      <c r="K198" s="102">
        <v>1998</v>
      </c>
      <c r="L198" s="102">
        <v>1999</v>
      </c>
      <c r="M198" s="103">
        <v>2000</v>
      </c>
      <c r="N198" s="495"/>
      <c r="O198" s="495"/>
      <c r="P198" s="495"/>
    </row>
    <row r="199" spans="2:16" ht="21">
      <c r="B199" s="50">
        <v>1</v>
      </c>
      <c r="C199" s="51" t="s">
        <v>117</v>
      </c>
      <c r="D199" s="212"/>
      <c r="E199" s="52" t="str">
        <f>+IF(E193&gt;0,E194/E193,"-")</f>
        <v>-</v>
      </c>
      <c r="F199" s="52" t="str">
        <f aca="true" t="shared" si="24" ref="F199:M199">+IF(F193&gt;0,F194/F193,"-")</f>
        <v>-</v>
      </c>
      <c r="G199" s="52" t="str">
        <f t="shared" si="24"/>
        <v>-</v>
      </c>
      <c r="H199" s="52" t="str">
        <f t="shared" si="24"/>
        <v>-</v>
      </c>
      <c r="I199" s="52" t="str">
        <f t="shared" si="24"/>
        <v>-</v>
      </c>
      <c r="J199" s="52" t="str">
        <f t="shared" si="24"/>
        <v>-</v>
      </c>
      <c r="K199" s="52" t="str">
        <f t="shared" si="24"/>
        <v>-</v>
      </c>
      <c r="L199" s="52" t="str">
        <f t="shared" si="24"/>
        <v>-</v>
      </c>
      <c r="M199" s="53" t="str">
        <f t="shared" si="24"/>
        <v>-</v>
      </c>
      <c r="N199" s="499"/>
      <c r="O199" s="499"/>
      <c r="P199" s="499"/>
    </row>
    <row r="200" spans="1:16" ht="21">
      <c r="A200"/>
      <c r="B200" s="40">
        <v>2</v>
      </c>
      <c r="C200" s="44" t="s">
        <v>118</v>
      </c>
      <c r="D200" s="77"/>
      <c r="E200" s="42" t="str">
        <f>+IF(E185&gt;0,E186/E185,"-")</f>
        <v>-</v>
      </c>
      <c r="F200" s="42" t="str">
        <f aca="true" t="shared" si="25" ref="F200:M200">+IF(F185&gt;0,F186/F185,"-")</f>
        <v>-</v>
      </c>
      <c r="G200" s="42" t="str">
        <f t="shared" si="25"/>
        <v>-</v>
      </c>
      <c r="H200" s="42" t="str">
        <f t="shared" si="25"/>
        <v>-</v>
      </c>
      <c r="I200" s="42" t="str">
        <f t="shared" si="25"/>
        <v>-</v>
      </c>
      <c r="J200" s="42" t="str">
        <f t="shared" si="25"/>
        <v>-</v>
      </c>
      <c r="K200" s="42" t="str">
        <f t="shared" si="25"/>
        <v>-</v>
      </c>
      <c r="L200" s="42" t="str">
        <f t="shared" si="25"/>
        <v>-</v>
      </c>
      <c r="M200" s="43" t="str">
        <f t="shared" si="25"/>
        <v>-</v>
      </c>
      <c r="N200" s="499"/>
      <c r="O200" s="499"/>
      <c r="P200" s="499"/>
    </row>
    <row r="201" spans="1:16" ht="32.25" customHeight="1">
      <c r="A201"/>
      <c r="B201" s="47">
        <v>3</v>
      </c>
      <c r="C201" s="44" t="s">
        <v>119</v>
      </c>
      <c r="D201" s="96"/>
      <c r="E201" s="48" t="str">
        <f>+IF(E189&gt;0,E190/E189,"-")</f>
        <v>-</v>
      </c>
      <c r="F201" s="48" t="str">
        <f aca="true" t="shared" si="26" ref="F201:M201">+IF(F189&gt;0,F190/F189,"-")</f>
        <v>-</v>
      </c>
      <c r="G201" s="48" t="str">
        <f t="shared" si="26"/>
        <v>-</v>
      </c>
      <c r="H201" s="48" t="str">
        <f t="shared" si="26"/>
        <v>-</v>
      </c>
      <c r="I201" s="48" t="str">
        <f t="shared" si="26"/>
        <v>-</v>
      </c>
      <c r="J201" s="48" t="str">
        <f t="shared" si="26"/>
        <v>-</v>
      </c>
      <c r="K201" s="48" t="str">
        <f t="shared" si="26"/>
        <v>-</v>
      </c>
      <c r="L201" s="48" t="str">
        <f t="shared" si="26"/>
        <v>-</v>
      </c>
      <c r="M201" s="49" t="str">
        <f t="shared" si="26"/>
        <v>-</v>
      </c>
      <c r="N201" s="499"/>
      <c r="O201" s="499"/>
      <c r="P201" s="499"/>
    </row>
    <row r="202" spans="1:16" ht="39" customHeight="1">
      <c r="A202"/>
      <c r="B202" s="11"/>
      <c r="C202" s="6"/>
      <c r="D202" s="7"/>
      <c r="E202" s="7"/>
      <c r="F202" s="7"/>
      <c r="G202" s="7"/>
      <c r="H202" s="7"/>
      <c r="I202" s="7"/>
      <c r="J202" s="7"/>
      <c r="K202" s="7"/>
      <c r="L202" s="7"/>
      <c r="M202" s="7"/>
      <c r="N202" s="494"/>
      <c r="O202" s="494"/>
      <c r="P202" s="494"/>
    </row>
    <row r="203" spans="1:16" ht="36" customHeight="1">
      <c r="A203"/>
      <c r="B203" s="84" t="s">
        <v>96</v>
      </c>
      <c r="C203" s="81"/>
      <c r="D203" s="82"/>
      <c r="E203" s="82"/>
      <c r="F203" s="82"/>
      <c r="G203" s="82"/>
      <c r="H203" s="82"/>
      <c r="I203" s="82"/>
      <c r="J203" s="82"/>
      <c r="K203" s="82"/>
      <c r="L203" s="82"/>
      <c r="M203" s="83"/>
      <c r="N203" s="500"/>
      <c r="O203" s="500"/>
      <c r="P203" s="500"/>
    </row>
    <row r="204" spans="2:16" ht="21">
      <c r="B204" s="85" t="s">
        <v>97</v>
      </c>
      <c r="C204" s="86" t="s">
        <v>98</v>
      </c>
      <c r="D204" s="87"/>
      <c r="E204" s="87"/>
      <c r="F204" s="87"/>
      <c r="G204" s="87"/>
      <c r="H204" s="87"/>
      <c r="I204" s="87"/>
      <c r="J204" s="87"/>
      <c r="K204" s="87"/>
      <c r="L204" s="87"/>
      <c r="M204" s="88"/>
      <c r="N204" s="500"/>
      <c r="O204" s="500"/>
      <c r="P204" s="500"/>
    </row>
    <row r="205" spans="1:16" ht="11.25" customHeight="1">
      <c r="A205"/>
      <c r="B205" s="79"/>
      <c r="C205" s="566"/>
      <c r="D205" s="571"/>
      <c r="E205" s="571"/>
      <c r="F205" s="571"/>
      <c r="G205" s="571"/>
      <c r="H205" s="571"/>
      <c r="I205" s="571"/>
      <c r="J205" s="571"/>
      <c r="K205" s="571"/>
      <c r="L205" s="571"/>
      <c r="M205" s="572"/>
      <c r="N205" s="373"/>
      <c r="O205" s="373"/>
      <c r="P205" s="373"/>
    </row>
    <row r="206" spans="1:16" ht="11.25" customHeight="1">
      <c r="A206"/>
      <c r="B206" s="76"/>
      <c r="C206" s="566"/>
      <c r="D206" s="571"/>
      <c r="E206" s="571"/>
      <c r="F206" s="571"/>
      <c r="G206" s="571"/>
      <c r="H206" s="571"/>
      <c r="I206" s="571"/>
      <c r="J206" s="571"/>
      <c r="K206" s="571"/>
      <c r="L206" s="571"/>
      <c r="M206" s="572"/>
      <c r="N206" s="373"/>
      <c r="O206" s="373"/>
      <c r="P206" s="373"/>
    </row>
    <row r="207" spans="1:16" ht="13.5" customHeight="1">
      <c r="A207"/>
      <c r="B207" s="76"/>
      <c r="C207" s="566"/>
      <c r="D207" s="571"/>
      <c r="E207" s="571"/>
      <c r="F207" s="571"/>
      <c r="G207" s="571"/>
      <c r="H207" s="571"/>
      <c r="I207" s="571"/>
      <c r="J207" s="571"/>
      <c r="K207" s="571"/>
      <c r="L207" s="571"/>
      <c r="M207" s="572"/>
      <c r="N207" s="373"/>
      <c r="O207" s="373"/>
      <c r="P207" s="373"/>
    </row>
    <row r="208" spans="1:16" ht="13.5" customHeight="1">
      <c r="A208"/>
      <c r="B208" s="76"/>
      <c r="C208" s="566"/>
      <c r="D208" s="571"/>
      <c r="E208" s="571"/>
      <c r="F208" s="571"/>
      <c r="G208" s="571"/>
      <c r="H208" s="571"/>
      <c r="I208" s="571"/>
      <c r="J208" s="571"/>
      <c r="K208" s="571"/>
      <c r="L208" s="571"/>
      <c r="M208" s="572"/>
      <c r="N208" s="373"/>
      <c r="O208" s="373"/>
      <c r="P208" s="373"/>
    </row>
    <row r="209" spans="1:16" ht="13.5" customHeight="1">
      <c r="A209"/>
      <c r="B209" s="76"/>
      <c r="C209" s="566"/>
      <c r="D209" s="571"/>
      <c r="E209" s="571"/>
      <c r="F209" s="571"/>
      <c r="G209" s="571"/>
      <c r="H209" s="571"/>
      <c r="I209" s="571"/>
      <c r="J209" s="571"/>
      <c r="K209" s="571"/>
      <c r="L209" s="571"/>
      <c r="M209" s="572"/>
      <c r="N209" s="373"/>
      <c r="O209" s="373"/>
      <c r="P209" s="373"/>
    </row>
    <row r="210" spans="1:16" ht="13.5" customHeight="1">
      <c r="A210"/>
      <c r="B210" s="78"/>
      <c r="C210" s="566"/>
      <c r="D210" s="571"/>
      <c r="E210" s="571"/>
      <c r="F210" s="571"/>
      <c r="G210" s="571"/>
      <c r="H210" s="571"/>
      <c r="I210" s="571"/>
      <c r="J210" s="571"/>
      <c r="K210" s="571"/>
      <c r="L210" s="571"/>
      <c r="M210" s="572"/>
      <c r="N210" s="373"/>
      <c r="O210" s="373"/>
      <c r="P210" s="373"/>
    </row>
    <row r="211" ht="13.5" customHeight="1">
      <c r="A211"/>
    </row>
    <row r="212" ht="13.5" customHeight="1">
      <c r="A212"/>
    </row>
    <row r="225" ht="12.75">
      <c r="B225" s="11"/>
    </row>
    <row r="226" ht="12.75">
      <c r="B226" s="11"/>
    </row>
    <row r="230" spans="2:16" ht="13.5" customHeight="1">
      <c r="B230" s="60" t="str">
        <f>+Index!B14</f>
        <v>II.6. Enrollments by field of study</v>
      </c>
      <c r="C230" s="61"/>
      <c r="D230" s="62"/>
      <c r="E230" s="62"/>
      <c r="F230" s="62"/>
      <c r="G230" s="62"/>
      <c r="H230" s="62"/>
      <c r="I230" s="62"/>
      <c r="J230" s="62"/>
      <c r="K230" s="62"/>
      <c r="L230" s="62"/>
      <c r="M230" s="62"/>
      <c r="N230" s="62"/>
      <c r="O230" s="62"/>
      <c r="P230" s="63"/>
    </row>
    <row r="231" spans="2:16" ht="12.75">
      <c r="B231" s="6"/>
      <c r="C231" s="6"/>
      <c r="D231" s="7"/>
      <c r="E231" s="7"/>
      <c r="F231" s="7"/>
      <c r="G231" s="7"/>
      <c r="H231" s="7"/>
      <c r="I231" s="7"/>
      <c r="J231" s="7"/>
      <c r="K231" s="7"/>
      <c r="L231" s="7"/>
      <c r="M231" s="7"/>
      <c r="N231" s="7"/>
      <c r="O231" s="7"/>
      <c r="P231" s="7"/>
    </row>
    <row r="232" spans="2:16" ht="13.5" thickBot="1">
      <c r="B232" s="23" t="s">
        <v>61</v>
      </c>
      <c r="C232" s="29"/>
      <c r="D232" s="197" t="s">
        <v>92</v>
      </c>
      <c r="E232" s="24">
        <v>1980</v>
      </c>
      <c r="F232" s="24">
        <v>1985</v>
      </c>
      <c r="G232" s="24">
        <v>1990</v>
      </c>
      <c r="H232" s="24">
        <v>1995</v>
      </c>
      <c r="I232" s="24">
        <v>1996</v>
      </c>
      <c r="J232" s="24">
        <v>1997</v>
      </c>
      <c r="K232" s="24">
        <v>1998</v>
      </c>
      <c r="L232" s="24">
        <v>1999</v>
      </c>
      <c r="M232" s="25">
        <v>2000</v>
      </c>
      <c r="N232" s="361">
        <v>2001</v>
      </c>
      <c r="O232" s="361">
        <v>2002</v>
      </c>
      <c r="P232" s="361">
        <v>2003</v>
      </c>
    </row>
    <row r="233" spans="2:16" ht="12.75">
      <c r="B233" s="35" t="str">
        <f>+ca_1</f>
        <v>A. Private Institutions</v>
      </c>
      <c r="C233" s="139"/>
      <c r="D233" s="210">
        <v>1</v>
      </c>
      <c r="E233" s="140"/>
      <c r="F233" s="140"/>
      <c r="G233" s="140"/>
      <c r="H233" s="140"/>
      <c r="I233" s="140"/>
      <c r="J233" s="140"/>
      <c r="K233" s="140"/>
      <c r="L233" s="140"/>
      <c r="M233" s="145"/>
      <c r="N233" s="145"/>
      <c r="O233" s="145"/>
      <c r="P233" s="145"/>
    </row>
    <row r="234" spans="2:16" ht="12.75">
      <c r="B234" s="67"/>
      <c r="C234" s="146" t="str">
        <f>+a_1</f>
        <v>1. Agriculture</v>
      </c>
      <c r="D234" s="214"/>
      <c r="E234" s="311"/>
      <c r="F234" s="312"/>
      <c r="G234" s="312"/>
      <c r="H234" s="312"/>
      <c r="I234" s="312"/>
      <c r="J234" s="312"/>
      <c r="K234" s="312"/>
      <c r="L234" s="312"/>
      <c r="M234" s="312"/>
      <c r="N234" s="312"/>
      <c r="O234" s="312"/>
      <c r="P234" s="419"/>
    </row>
    <row r="235" spans="1:16" s="141" customFormat="1" ht="12.75">
      <c r="A235" s="3"/>
      <c r="B235" s="67"/>
      <c r="C235" s="146" t="str">
        <f>+a_2</f>
        <v>2. Art &amp; Architecture</v>
      </c>
      <c r="D235" s="214"/>
      <c r="E235" s="314"/>
      <c r="F235" s="315"/>
      <c r="G235" s="315"/>
      <c r="H235" s="315"/>
      <c r="I235" s="315"/>
      <c r="J235" s="315"/>
      <c r="K235" s="315"/>
      <c r="L235" s="315"/>
      <c r="M235" s="315"/>
      <c r="N235" s="315"/>
      <c r="O235" s="315"/>
      <c r="P235" s="420"/>
    </row>
    <row r="236" spans="2:16" ht="12.75">
      <c r="B236" s="67"/>
      <c r="C236" s="147" t="str">
        <f>+a_3</f>
        <v>3. Natural Sciences</v>
      </c>
      <c r="D236" s="214"/>
      <c r="E236" s="314"/>
      <c r="F236" s="315"/>
      <c r="G236" s="315"/>
      <c r="H236" s="315"/>
      <c r="I236" s="315"/>
      <c r="J236" s="315"/>
      <c r="K236" s="315"/>
      <c r="L236" s="315"/>
      <c r="M236" s="315"/>
      <c r="N236" s="315"/>
      <c r="O236" s="315"/>
      <c r="P236" s="420"/>
    </row>
    <row r="237" spans="2:16" ht="12.75">
      <c r="B237" s="67"/>
      <c r="C237" s="146" t="str">
        <f>+a_4</f>
        <v>4. Social Sciences</v>
      </c>
      <c r="D237" s="214"/>
      <c r="E237" s="314"/>
      <c r="F237" s="315"/>
      <c r="G237" s="315"/>
      <c r="H237" s="315"/>
      <c r="I237" s="315"/>
      <c r="J237" s="315"/>
      <c r="K237" s="315"/>
      <c r="L237" s="315"/>
      <c r="M237" s="315"/>
      <c r="N237" s="315"/>
      <c r="O237" s="315"/>
      <c r="P237" s="420"/>
    </row>
    <row r="238" spans="2:16" ht="12.75">
      <c r="B238" s="67"/>
      <c r="C238" s="146" t="str">
        <f>+a_5</f>
        <v>5. Law</v>
      </c>
      <c r="D238" s="214"/>
      <c r="E238" s="314"/>
      <c r="F238" s="315"/>
      <c r="G238" s="315"/>
      <c r="H238" s="315"/>
      <c r="I238" s="315"/>
      <c r="J238" s="315"/>
      <c r="K238" s="315"/>
      <c r="L238" s="315"/>
      <c r="M238" s="315"/>
      <c r="N238" s="315"/>
      <c r="O238" s="315"/>
      <c r="P238" s="420"/>
    </row>
    <row r="239" spans="2:16" ht="12.75">
      <c r="B239" s="67"/>
      <c r="C239" s="146" t="str">
        <f>+a_6</f>
        <v>6. Humanities</v>
      </c>
      <c r="D239" s="214"/>
      <c r="E239" s="314"/>
      <c r="F239" s="315"/>
      <c r="G239" s="315"/>
      <c r="H239" s="315"/>
      <c r="I239" s="315"/>
      <c r="J239" s="315"/>
      <c r="K239" s="315"/>
      <c r="L239" s="315"/>
      <c r="M239" s="315"/>
      <c r="N239" s="315"/>
      <c r="O239" s="315"/>
      <c r="P239" s="420"/>
    </row>
    <row r="240" spans="2:16" ht="12.75">
      <c r="B240" s="67"/>
      <c r="C240" s="146" t="str">
        <f>+a_7</f>
        <v>7. Education</v>
      </c>
      <c r="D240" s="214"/>
      <c r="E240" s="314"/>
      <c r="F240" s="315"/>
      <c r="G240" s="315"/>
      <c r="H240" s="315"/>
      <c r="I240" s="315"/>
      <c r="J240" s="315"/>
      <c r="K240" s="315"/>
      <c r="L240" s="315"/>
      <c r="M240" s="315"/>
      <c r="N240" s="315"/>
      <c r="O240" s="315"/>
      <c r="P240" s="420"/>
    </row>
    <row r="241" spans="2:16" ht="12.75">
      <c r="B241" s="67"/>
      <c r="C241" s="147" t="str">
        <f>+a_8</f>
        <v>8. Technology</v>
      </c>
      <c r="D241" s="214"/>
      <c r="E241" s="314"/>
      <c r="F241" s="315"/>
      <c r="G241" s="315"/>
      <c r="H241" s="315"/>
      <c r="I241" s="315"/>
      <c r="J241" s="315"/>
      <c r="K241" s="315"/>
      <c r="L241" s="315"/>
      <c r="M241" s="315"/>
      <c r="N241" s="315"/>
      <c r="O241" s="315"/>
      <c r="P241" s="420"/>
    </row>
    <row r="242" spans="2:16" ht="12.75">
      <c r="B242" s="67"/>
      <c r="C242" s="147" t="str">
        <f>+a_9</f>
        <v>9. Health</v>
      </c>
      <c r="D242" s="214"/>
      <c r="E242" s="314"/>
      <c r="F242" s="315"/>
      <c r="G242" s="315"/>
      <c r="H242" s="315"/>
      <c r="I242" s="315"/>
      <c r="J242" s="315"/>
      <c r="K242" s="315"/>
      <c r="L242" s="315"/>
      <c r="M242" s="315"/>
      <c r="N242" s="315"/>
      <c r="O242" s="315"/>
      <c r="P242" s="420"/>
    </row>
    <row r="243" spans="2:16" ht="12.75">
      <c r="B243" s="67"/>
      <c r="C243" s="146" t="str">
        <f>+a_10</f>
        <v>10. Administration</v>
      </c>
      <c r="D243" s="214"/>
      <c r="E243" s="314"/>
      <c r="F243" s="315"/>
      <c r="G243" s="315"/>
      <c r="H243" s="315"/>
      <c r="I243" s="315"/>
      <c r="J243" s="315"/>
      <c r="K243" s="315"/>
      <c r="L243" s="315"/>
      <c r="M243" s="315"/>
      <c r="N243" s="315"/>
      <c r="O243" s="315"/>
      <c r="P243" s="420"/>
    </row>
    <row r="244" spans="2:16" ht="12.75">
      <c r="B244" s="67"/>
      <c r="C244" s="148"/>
      <c r="D244" s="215"/>
      <c r="E244" s="125"/>
      <c r="F244" s="127"/>
      <c r="G244" s="127"/>
      <c r="H244" s="127"/>
      <c r="I244" s="127"/>
      <c r="J244" s="127"/>
      <c r="K244" s="127"/>
      <c r="L244" s="127"/>
      <c r="M244" s="134"/>
      <c r="N244" s="134"/>
      <c r="O244" s="134"/>
      <c r="P244" s="438"/>
    </row>
    <row r="245" spans="2:16" ht="12.75">
      <c r="B245" s="36" t="str">
        <f>+ca_2</f>
        <v>B. Public Institutions</v>
      </c>
      <c r="C245" s="142"/>
      <c r="D245" s="216">
        <v>2</v>
      </c>
      <c r="E245" s="143"/>
      <c r="F245" s="143"/>
      <c r="G245" s="143"/>
      <c r="H245" s="143"/>
      <c r="I245" s="143"/>
      <c r="J245" s="143">
        <f>SUM(J246:J255)</f>
        <v>642051</v>
      </c>
      <c r="K245" s="143">
        <f>SUM(K246:K255)</f>
        <v>695395</v>
      </c>
      <c r="L245" s="143">
        <f>SUM(L246:L255)</f>
        <v>708357</v>
      </c>
      <c r="M245" s="144">
        <f>SUM(M246:M255)</f>
        <v>760490</v>
      </c>
      <c r="N245" s="144">
        <f>SUM(N246:N255)</f>
        <v>829154</v>
      </c>
      <c r="O245" s="144"/>
      <c r="P245" s="144"/>
    </row>
    <row r="246" spans="2:16" ht="12.75" hidden="1">
      <c r="B246" s="67"/>
      <c r="C246" s="146" t="str">
        <f>+a_1</f>
        <v>1. Agriculture</v>
      </c>
      <c r="D246" s="214"/>
      <c r="E246" s="328"/>
      <c r="F246" s="329"/>
      <c r="G246" s="329"/>
      <c r="H246" s="329"/>
      <c r="I246" s="329"/>
      <c r="J246" s="329">
        <v>26560</v>
      </c>
      <c r="K246" s="329">
        <v>29228</v>
      </c>
      <c r="L246" s="329">
        <v>30149</v>
      </c>
      <c r="M246" s="291">
        <v>32859</v>
      </c>
      <c r="N246" s="372">
        <v>35713</v>
      </c>
      <c r="O246" s="372"/>
      <c r="P246" s="372"/>
    </row>
    <row r="247" spans="1:16" s="141" customFormat="1" ht="12.75">
      <c r="A247" s="3"/>
      <c r="B247" s="67"/>
      <c r="C247" s="146" t="str">
        <f>+a_2</f>
        <v>2. Art &amp; Architecture</v>
      </c>
      <c r="D247" s="214"/>
      <c r="E247" s="314"/>
      <c r="F247" s="315"/>
      <c r="G247" s="315"/>
      <c r="H247" s="315"/>
      <c r="I247" s="315"/>
      <c r="J247" s="315"/>
      <c r="K247" s="315"/>
      <c r="L247" s="315"/>
      <c r="M247" s="312"/>
      <c r="N247" s="312"/>
      <c r="O247" s="312"/>
      <c r="P247" s="419"/>
    </row>
    <row r="248" spans="2:16" ht="12.75">
      <c r="B248" s="67"/>
      <c r="C248" s="147" t="str">
        <f>+a_3</f>
        <v>3. Natural Sciences</v>
      </c>
      <c r="D248" s="214"/>
      <c r="E248" s="314"/>
      <c r="F248" s="315"/>
      <c r="G248" s="315"/>
      <c r="H248" s="315"/>
      <c r="I248" s="315"/>
      <c r="J248" s="315">
        <v>44107</v>
      </c>
      <c r="K248" s="315">
        <v>55069</v>
      </c>
      <c r="L248" s="315">
        <v>56789</v>
      </c>
      <c r="M248" s="315">
        <v>60152</v>
      </c>
      <c r="N248" s="315">
        <v>64044</v>
      </c>
      <c r="O248" s="315"/>
      <c r="P248" s="420"/>
    </row>
    <row r="249" spans="2:16" ht="12.75">
      <c r="B249" s="67"/>
      <c r="C249" s="146" t="str">
        <f>+a_4</f>
        <v>4. Social Sciences</v>
      </c>
      <c r="D249" s="214"/>
      <c r="E249" s="314"/>
      <c r="F249" s="315"/>
      <c r="G249" s="315"/>
      <c r="H249" s="315"/>
      <c r="I249" s="315"/>
      <c r="J249" s="315">
        <v>385553</v>
      </c>
      <c r="K249" s="315">
        <v>408117</v>
      </c>
      <c r="L249" s="315">
        <v>408294</v>
      </c>
      <c r="M249" s="315">
        <v>430941</v>
      </c>
      <c r="N249" s="315">
        <v>470911</v>
      </c>
      <c r="O249" s="315"/>
      <c r="P249" s="420"/>
    </row>
    <row r="250" spans="2:16" ht="12.75">
      <c r="B250" s="67"/>
      <c r="C250" s="146" t="str">
        <f>+a_5</f>
        <v>5. Law</v>
      </c>
      <c r="D250" s="214"/>
      <c r="E250" s="314"/>
      <c r="F250" s="315"/>
      <c r="G250" s="315"/>
      <c r="H250" s="315"/>
      <c r="I250" s="315"/>
      <c r="J250" s="315">
        <v>106809</v>
      </c>
      <c r="K250" s="315">
        <v>113804</v>
      </c>
      <c r="L250" s="315">
        <v>115534</v>
      </c>
      <c r="M250" s="315">
        <v>121845</v>
      </c>
      <c r="N250" s="315">
        <v>133360</v>
      </c>
      <c r="O250" s="315"/>
      <c r="P250" s="420"/>
    </row>
    <row r="251" spans="2:16" ht="12.75">
      <c r="B251" s="67"/>
      <c r="C251" s="146" t="str">
        <f>+a_6</f>
        <v>6. Humanities</v>
      </c>
      <c r="D251" s="214"/>
      <c r="E251" s="314"/>
      <c r="F251" s="315"/>
      <c r="G251" s="315"/>
      <c r="H251" s="315"/>
      <c r="I251" s="315"/>
      <c r="J251" s="315">
        <v>22040</v>
      </c>
      <c r="K251" s="315">
        <v>25914</v>
      </c>
      <c r="L251" s="315">
        <v>28191</v>
      </c>
      <c r="M251" s="315">
        <v>31402</v>
      </c>
      <c r="N251" s="315">
        <v>35135</v>
      </c>
      <c r="O251" s="315"/>
      <c r="P251" s="420"/>
    </row>
    <row r="252" spans="2:16" ht="12.75">
      <c r="B252" s="67"/>
      <c r="C252" s="146" t="str">
        <f>+a_7</f>
        <v>7. Education</v>
      </c>
      <c r="D252" s="214"/>
      <c r="E252" s="314"/>
      <c r="F252" s="315"/>
      <c r="G252" s="315"/>
      <c r="H252" s="315"/>
      <c r="I252" s="315"/>
      <c r="J252" s="315">
        <v>56982</v>
      </c>
      <c r="K252" s="315">
        <v>63263</v>
      </c>
      <c r="L252" s="315">
        <v>69400</v>
      </c>
      <c r="M252" s="315">
        <v>83291</v>
      </c>
      <c r="N252" s="315">
        <v>89991</v>
      </c>
      <c r="O252" s="315"/>
      <c r="P252" s="420"/>
    </row>
    <row r="253" spans="2:16" ht="12.75">
      <c r="B253" s="67"/>
      <c r="C253" s="147" t="str">
        <f>+a_8</f>
        <v>8. Technology</v>
      </c>
      <c r="D253" s="214"/>
      <c r="E253" s="314"/>
      <c r="F253" s="315"/>
      <c r="G253" s="315"/>
      <c r="H253" s="315"/>
      <c r="I253" s="315"/>
      <c r="J253" s="315"/>
      <c r="K253" s="315"/>
      <c r="L253" s="315"/>
      <c r="M253" s="315"/>
      <c r="N253" s="315"/>
      <c r="O253" s="315"/>
      <c r="P253" s="420"/>
    </row>
    <row r="254" spans="2:16" ht="12.75">
      <c r="B254" s="67"/>
      <c r="C254" s="147" t="str">
        <f>+a_9</f>
        <v>9. Health</v>
      </c>
      <c r="D254" s="214"/>
      <c r="E254" s="314"/>
      <c r="F254" s="315"/>
      <c r="G254" s="315"/>
      <c r="H254" s="315"/>
      <c r="I254" s="315"/>
      <c r="J254" s="315"/>
      <c r="K254" s="315"/>
      <c r="L254" s="315"/>
      <c r="M254" s="315"/>
      <c r="N254" s="315"/>
      <c r="O254" s="315"/>
      <c r="P254" s="420"/>
    </row>
    <row r="255" spans="2:16" ht="12.75">
      <c r="B255" s="67"/>
      <c r="C255" s="146" t="str">
        <f>+a_10</f>
        <v>10. Administration</v>
      </c>
      <c r="D255" s="214"/>
      <c r="E255" s="314"/>
      <c r="F255" s="315"/>
      <c r="G255" s="315"/>
      <c r="H255" s="315"/>
      <c r="I255" s="315"/>
      <c r="J255" s="315"/>
      <c r="K255" s="315"/>
      <c r="L255" s="315"/>
      <c r="M255" s="315"/>
      <c r="N255" s="315"/>
      <c r="O255" s="315"/>
      <c r="P255" s="420"/>
    </row>
    <row r="256" spans="2:16" ht="12.75">
      <c r="B256" s="67"/>
      <c r="C256" s="65"/>
      <c r="D256" s="199"/>
      <c r="E256" s="125"/>
      <c r="F256" s="127"/>
      <c r="G256" s="127"/>
      <c r="H256" s="127"/>
      <c r="I256" s="127"/>
      <c r="J256" s="127"/>
      <c r="K256" s="127"/>
      <c r="L256" s="127"/>
      <c r="M256" s="134"/>
      <c r="N256" s="134"/>
      <c r="O256" s="134"/>
      <c r="P256" s="438"/>
    </row>
    <row r="257" spans="2:16" ht="12.75">
      <c r="B257" s="36" t="str">
        <f>+ca_3</f>
        <v>C.Total (private and public) </v>
      </c>
      <c r="C257" s="142"/>
      <c r="D257" s="216"/>
      <c r="E257" s="143"/>
      <c r="F257" s="143"/>
      <c r="G257" s="143"/>
      <c r="H257" s="143"/>
      <c r="I257" s="143"/>
      <c r="J257" s="143">
        <f>SUM(J258:J267)</f>
        <v>642051</v>
      </c>
      <c r="K257" s="143">
        <f>SUM(K258:K267)</f>
        <v>695395</v>
      </c>
      <c r="L257" s="143">
        <f>SUM(L258:L267)</f>
        <v>708357</v>
      </c>
      <c r="M257" s="144">
        <f>SUM(M258:M267)</f>
        <v>760490</v>
      </c>
      <c r="N257" s="144">
        <f>SUM(N258:N267)</f>
        <v>829154</v>
      </c>
      <c r="O257" s="144"/>
      <c r="P257" s="144"/>
    </row>
    <row r="258" spans="2:16" ht="12.75" hidden="1">
      <c r="B258" s="67"/>
      <c r="C258" s="146" t="str">
        <f>+a_1</f>
        <v>1. Agriculture</v>
      </c>
      <c r="D258" s="214"/>
      <c r="E258" s="285"/>
      <c r="F258" s="327"/>
      <c r="G258" s="327"/>
      <c r="H258" s="327"/>
      <c r="I258" s="327"/>
      <c r="J258" s="327">
        <f>SUM(J234,J246)</f>
        <v>26560</v>
      </c>
      <c r="K258" s="327">
        <f>SUM(K234,K246)</f>
        <v>29228</v>
      </c>
      <c r="L258" s="327">
        <f>SUM(L234,L246)</f>
        <v>30149</v>
      </c>
      <c r="M258" s="439">
        <f>SUM(M234,M246)</f>
        <v>32859</v>
      </c>
      <c r="N258" s="439">
        <f>SUM(N234,N246)</f>
        <v>35713</v>
      </c>
      <c r="O258" s="439"/>
      <c r="P258" s="439"/>
    </row>
    <row r="259" spans="1:16" s="141" customFormat="1" ht="12.75">
      <c r="A259" s="3"/>
      <c r="B259" s="67"/>
      <c r="C259" s="146" t="str">
        <f>+a_2</f>
        <v>2. Art &amp; Architecture</v>
      </c>
      <c r="D259" s="214"/>
      <c r="E259" s="286"/>
      <c r="F259" s="327"/>
      <c r="G259" s="327"/>
      <c r="H259" s="327"/>
      <c r="I259" s="327"/>
      <c r="J259" s="327"/>
      <c r="K259" s="327"/>
      <c r="L259" s="327"/>
      <c r="M259" s="440"/>
      <c r="N259" s="440"/>
      <c r="O259" s="440"/>
      <c r="P259" s="441"/>
    </row>
    <row r="260" spans="2:16" ht="12.75">
      <c r="B260" s="67"/>
      <c r="C260" s="147" t="str">
        <f>+a_3</f>
        <v>3. Natural Sciences</v>
      </c>
      <c r="D260" s="214"/>
      <c r="E260" s="286"/>
      <c r="F260" s="327"/>
      <c r="G260" s="327"/>
      <c r="H260" s="327"/>
      <c r="I260" s="327"/>
      <c r="J260" s="327">
        <f aca="true" t="shared" si="27" ref="J260:N264">SUM(J236,J248)</f>
        <v>44107</v>
      </c>
      <c r="K260" s="327">
        <f t="shared" si="27"/>
        <v>55069</v>
      </c>
      <c r="L260" s="327">
        <f t="shared" si="27"/>
        <v>56789</v>
      </c>
      <c r="M260" s="422">
        <f t="shared" si="27"/>
        <v>60152</v>
      </c>
      <c r="N260" s="422">
        <f t="shared" si="27"/>
        <v>64044</v>
      </c>
      <c r="O260" s="422"/>
      <c r="P260" s="423"/>
    </row>
    <row r="261" spans="2:16" ht="12.75">
      <c r="B261" s="67"/>
      <c r="C261" s="146" t="str">
        <f>+a_4</f>
        <v>4. Social Sciences</v>
      </c>
      <c r="D261" s="214"/>
      <c r="E261" s="286"/>
      <c r="F261" s="327"/>
      <c r="G261" s="327"/>
      <c r="H261" s="327"/>
      <c r="I261" s="327"/>
      <c r="J261" s="327">
        <f t="shared" si="27"/>
        <v>385553</v>
      </c>
      <c r="K261" s="327">
        <f t="shared" si="27"/>
        <v>408117</v>
      </c>
      <c r="L261" s="327">
        <f t="shared" si="27"/>
        <v>408294</v>
      </c>
      <c r="M261" s="422">
        <f t="shared" si="27"/>
        <v>430941</v>
      </c>
      <c r="N261" s="422">
        <f t="shared" si="27"/>
        <v>470911</v>
      </c>
      <c r="O261" s="422"/>
      <c r="P261" s="423"/>
    </row>
    <row r="262" spans="2:16" ht="12.75">
      <c r="B262" s="67"/>
      <c r="C262" s="146" t="str">
        <f>+a_5</f>
        <v>5. Law</v>
      </c>
      <c r="D262" s="214"/>
      <c r="E262" s="286"/>
      <c r="F262" s="327"/>
      <c r="G262" s="327"/>
      <c r="H262" s="327"/>
      <c r="I262" s="327"/>
      <c r="J262" s="327">
        <f t="shared" si="27"/>
        <v>106809</v>
      </c>
      <c r="K262" s="327">
        <f t="shared" si="27"/>
        <v>113804</v>
      </c>
      <c r="L262" s="327">
        <f t="shared" si="27"/>
        <v>115534</v>
      </c>
      <c r="M262" s="422">
        <f t="shared" si="27"/>
        <v>121845</v>
      </c>
      <c r="N262" s="422">
        <f t="shared" si="27"/>
        <v>133360</v>
      </c>
      <c r="O262" s="422"/>
      <c r="P262" s="423"/>
    </row>
    <row r="263" spans="2:16" ht="12.75">
      <c r="B263" s="67"/>
      <c r="C263" s="146" t="str">
        <f>+a_6</f>
        <v>6. Humanities</v>
      </c>
      <c r="D263" s="214"/>
      <c r="E263" s="286"/>
      <c r="F263" s="327"/>
      <c r="G263" s="327"/>
      <c r="H263" s="327"/>
      <c r="I263" s="327"/>
      <c r="J263" s="327">
        <f t="shared" si="27"/>
        <v>22040</v>
      </c>
      <c r="K263" s="327">
        <f t="shared" si="27"/>
        <v>25914</v>
      </c>
      <c r="L263" s="327">
        <f t="shared" si="27"/>
        <v>28191</v>
      </c>
      <c r="M263" s="422">
        <f t="shared" si="27"/>
        <v>31402</v>
      </c>
      <c r="N263" s="422">
        <f t="shared" si="27"/>
        <v>35135</v>
      </c>
      <c r="O263" s="422"/>
      <c r="P263" s="423"/>
    </row>
    <row r="264" spans="2:16" ht="12.75">
      <c r="B264" s="67"/>
      <c r="C264" s="146" t="str">
        <f>+a_7</f>
        <v>7. Education</v>
      </c>
      <c r="D264" s="214"/>
      <c r="E264" s="286"/>
      <c r="F264" s="327"/>
      <c r="G264" s="327"/>
      <c r="H264" s="327"/>
      <c r="I264" s="327"/>
      <c r="J264" s="327">
        <f t="shared" si="27"/>
        <v>56982</v>
      </c>
      <c r="K264" s="327">
        <f t="shared" si="27"/>
        <v>63263</v>
      </c>
      <c r="L264" s="327">
        <f t="shared" si="27"/>
        <v>69400</v>
      </c>
      <c r="M264" s="422">
        <f t="shared" si="27"/>
        <v>83291</v>
      </c>
      <c r="N264" s="422">
        <f t="shared" si="27"/>
        <v>89991</v>
      </c>
      <c r="O264" s="422"/>
      <c r="P264" s="423"/>
    </row>
    <row r="265" spans="2:16" ht="12.75">
      <c r="B265" s="67"/>
      <c r="C265" s="147" t="str">
        <f>+a_8</f>
        <v>8. Technology</v>
      </c>
      <c r="D265" s="214"/>
      <c r="E265" s="286"/>
      <c r="F265" s="327"/>
      <c r="G265" s="327"/>
      <c r="H265" s="327"/>
      <c r="I265" s="327"/>
      <c r="J265" s="327"/>
      <c r="K265" s="327"/>
      <c r="L265" s="327"/>
      <c r="M265" s="422"/>
      <c r="N265" s="422"/>
      <c r="O265" s="422"/>
      <c r="P265" s="423"/>
    </row>
    <row r="266" spans="2:16" ht="12.75">
      <c r="B266" s="67"/>
      <c r="C266" s="147" t="str">
        <f>+a_9</f>
        <v>9. Health</v>
      </c>
      <c r="D266" s="214"/>
      <c r="E266" s="286"/>
      <c r="F266" s="327"/>
      <c r="G266" s="327"/>
      <c r="H266" s="327"/>
      <c r="I266" s="327"/>
      <c r="J266" s="327"/>
      <c r="K266" s="327"/>
      <c r="L266" s="327"/>
      <c r="M266" s="422"/>
      <c r="N266" s="422"/>
      <c r="O266" s="422"/>
      <c r="P266" s="423"/>
    </row>
    <row r="267" spans="2:16" ht="12.75">
      <c r="B267" s="71"/>
      <c r="C267" s="149" t="str">
        <f>+a_10</f>
        <v>10. Administration</v>
      </c>
      <c r="D267" s="217"/>
      <c r="E267" s="320"/>
      <c r="F267" s="327"/>
      <c r="G267" s="327"/>
      <c r="H267" s="327"/>
      <c r="I267" s="327"/>
      <c r="J267" s="327"/>
      <c r="K267" s="327"/>
      <c r="L267" s="327"/>
      <c r="M267" s="422"/>
      <c r="N267" s="422"/>
      <c r="O267" s="422"/>
      <c r="P267" s="423"/>
    </row>
    <row r="268" spans="2:16" ht="13.5" thickBot="1">
      <c r="B268" s="108"/>
      <c r="C268" s="92"/>
      <c r="D268" s="218"/>
      <c r="E268" s="109"/>
      <c r="F268" s="110"/>
      <c r="G268" s="110"/>
      <c r="H268" s="110"/>
      <c r="I268" s="110"/>
      <c r="J268" s="110"/>
      <c r="K268" s="110"/>
      <c r="L268" s="110"/>
      <c r="M268" s="442"/>
      <c r="N268" s="442"/>
      <c r="O268" s="442"/>
      <c r="P268" s="443"/>
    </row>
    <row r="270" spans="2:16" ht="12.75" hidden="1">
      <c r="B270" s="444" t="s">
        <v>139</v>
      </c>
      <c r="C270" s="445"/>
      <c r="D270" s="446"/>
      <c r="E270" s="197">
        <v>1980</v>
      </c>
      <c r="F270" s="197">
        <v>1985</v>
      </c>
      <c r="G270" s="197">
        <v>1990</v>
      </c>
      <c r="H270" s="197">
        <v>1995</v>
      </c>
      <c r="I270" s="197">
        <v>1996</v>
      </c>
      <c r="J270" s="197">
        <v>1997</v>
      </c>
      <c r="K270" s="197">
        <v>1998</v>
      </c>
      <c r="L270" s="197">
        <v>1999</v>
      </c>
      <c r="M270" s="433">
        <v>2000</v>
      </c>
      <c r="N270" s="361">
        <v>2001</v>
      </c>
      <c r="O270" s="361">
        <v>2002</v>
      </c>
      <c r="P270" s="361">
        <v>2003</v>
      </c>
    </row>
    <row r="271" spans="2:16" ht="21">
      <c r="B271" s="447">
        <v>1</v>
      </c>
      <c r="C271" s="448" t="s">
        <v>120</v>
      </c>
      <c r="D271" s="449"/>
      <c r="E271" s="434" t="str">
        <f>+IF(E257&gt;0,(E266+E265+E260)/E257,"-")</f>
        <v>-</v>
      </c>
      <c r="F271" s="434" t="str">
        <f aca="true" t="shared" si="28" ref="F271:P271">+IF(F257&gt;0,(F266+F265+F260)/F257,"-")</f>
        <v>-</v>
      </c>
      <c r="G271" s="434" t="str">
        <f t="shared" si="28"/>
        <v>-</v>
      </c>
      <c r="H271" s="434" t="str">
        <f t="shared" si="28"/>
        <v>-</v>
      </c>
      <c r="I271" s="434" t="str">
        <f t="shared" si="28"/>
        <v>-</v>
      </c>
      <c r="J271" s="434">
        <f t="shared" si="28"/>
        <v>0.0686970349707422</v>
      </c>
      <c r="K271" s="434">
        <f t="shared" si="28"/>
        <v>0.07919096340928537</v>
      </c>
      <c r="L271" s="434">
        <f t="shared" si="28"/>
        <v>0.08017002726026566</v>
      </c>
      <c r="M271" s="434">
        <f t="shared" si="28"/>
        <v>0.07909637207589844</v>
      </c>
      <c r="N271" s="434">
        <f t="shared" si="28"/>
        <v>0.07724017492528529</v>
      </c>
      <c r="O271" s="434" t="str">
        <f t="shared" si="28"/>
        <v>-</v>
      </c>
      <c r="P271" s="435" t="str">
        <f t="shared" si="28"/>
        <v>-</v>
      </c>
    </row>
    <row r="272" spans="1:16" ht="21">
      <c r="A272"/>
      <c r="B272" s="152">
        <v>2</v>
      </c>
      <c r="C272" s="157" t="s">
        <v>121</v>
      </c>
      <c r="D272" s="77"/>
      <c r="E272" s="42" t="str">
        <f>IF(E233&gt;0,(+E236+E241+E242)/E233,"-")</f>
        <v>-</v>
      </c>
      <c r="F272" s="42" t="str">
        <f aca="true" t="shared" si="29" ref="F272:P272">IF(F233&gt;0,(+F236+F241+F242)/F233,"-")</f>
        <v>-</v>
      </c>
      <c r="G272" s="42" t="str">
        <f t="shared" si="29"/>
        <v>-</v>
      </c>
      <c r="H272" s="42" t="str">
        <f t="shared" si="29"/>
        <v>-</v>
      </c>
      <c r="I272" s="42" t="str">
        <f t="shared" si="29"/>
        <v>-</v>
      </c>
      <c r="J272" s="42" t="str">
        <f t="shared" si="29"/>
        <v>-</v>
      </c>
      <c r="K272" s="42" t="str">
        <f t="shared" si="29"/>
        <v>-</v>
      </c>
      <c r="L272" s="42" t="str">
        <f t="shared" si="29"/>
        <v>-</v>
      </c>
      <c r="M272" s="42" t="str">
        <f t="shared" si="29"/>
        <v>-</v>
      </c>
      <c r="N272" s="42" t="str">
        <f t="shared" si="29"/>
        <v>-</v>
      </c>
      <c r="O272" s="42" t="str">
        <f t="shared" si="29"/>
        <v>-</v>
      </c>
      <c r="P272" s="43" t="str">
        <f t="shared" si="29"/>
        <v>-</v>
      </c>
    </row>
    <row r="273" spans="1:16" ht="32.25" customHeight="1">
      <c r="A273"/>
      <c r="B273" s="154">
        <v>3</v>
      </c>
      <c r="C273" s="196" t="s">
        <v>122</v>
      </c>
      <c r="D273" s="96"/>
      <c r="E273" s="48" t="str">
        <f>+IF(E245&gt;0,(E248+E253+E254)/E245,"-")</f>
        <v>-</v>
      </c>
      <c r="F273" s="48" t="str">
        <f aca="true" t="shared" si="30" ref="F273:P273">+IF(F245&gt;0,(F248+F253+F254)/F245,"-")</f>
        <v>-</v>
      </c>
      <c r="G273" s="48" t="str">
        <f t="shared" si="30"/>
        <v>-</v>
      </c>
      <c r="H273" s="48" t="str">
        <f t="shared" si="30"/>
        <v>-</v>
      </c>
      <c r="I273" s="48" t="str">
        <f t="shared" si="30"/>
        <v>-</v>
      </c>
      <c r="J273" s="48">
        <f t="shared" si="30"/>
        <v>0.0686970349707422</v>
      </c>
      <c r="K273" s="48">
        <f t="shared" si="30"/>
        <v>0.07919096340928537</v>
      </c>
      <c r="L273" s="48">
        <f t="shared" si="30"/>
        <v>0.08017002726026566</v>
      </c>
      <c r="M273" s="48">
        <f t="shared" si="30"/>
        <v>0.07909637207589844</v>
      </c>
      <c r="N273" s="48">
        <f t="shared" si="30"/>
        <v>0.07724017492528529</v>
      </c>
      <c r="O273" s="48" t="str">
        <f t="shared" si="30"/>
        <v>-</v>
      </c>
      <c r="P273" s="49" t="str">
        <f t="shared" si="30"/>
        <v>-</v>
      </c>
    </row>
    <row r="274" spans="1:16" ht="11.25" customHeight="1">
      <c r="A274"/>
      <c r="B274" s="11"/>
      <c r="C274" s="6"/>
      <c r="D274" s="7"/>
      <c r="E274" s="7"/>
      <c r="F274" s="7"/>
      <c r="G274" s="7"/>
      <c r="H274" s="7"/>
      <c r="I274" s="7"/>
      <c r="J274" s="7"/>
      <c r="K274" s="7"/>
      <c r="L274" s="7"/>
      <c r="M274" s="7"/>
      <c r="N274" s="7"/>
      <c r="O274" s="7"/>
      <c r="P274" s="7"/>
    </row>
    <row r="275" spans="1:16" ht="12" customHeight="1">
      <c r="A275"/>
      <c r="B275" s="84" t="s">
        <v>96</v>
      </c>
      <c r="C275" s="81"/>
      <c r="D275" s="82"/>
      <c r="E275" s="82"/>
      <c r="F275" s="82"/>
      <c r="G275" s="82"/>
      <c r="H275" s="82"/>
      <c r="I275" s="82"/>
      <c r="J275" s="82"/>
      <c r="K275" s="82"/>
      <c r="L275" s="82"/>
      <c r="M275" s="83"/>
      <c r="N275" s="362"/>
      <c r="O275" s="362"/>
      <c r="P275" s="362"/>
    </row>
    <row r="276" spans="2:16" ht="12" customHeight="1">
      <c r="B276" s="85" t="s">
        <v>97</v>
      </c>
      <c r="C276" s="86" t="s">
        <v>98</v>
      </c>
      <c r="D276" s="87"/>
      <c r="E276" s="87"/>
      <c r="F276" s="87"/>
      <c r="G276" s="87"/>
      <c r="H276" s="87"/>
      <c r="I276" s="87"/>
      <c r="J276" s="87"/>
      <c r="K276" s="87"/>
      <c r="L276" s="87"/>
      <c r="M276" s="88"/>
      <c r="N276" s="362"/>
      <c r="O276" s="362"/>
      <c r="P276" s="362"/>
    </row>
    <row r="277" spans="1:16" ht="13.5" customHeight="1">
      <c r="A277"/>
      <c r="B277" s="223">
        <v>1</v>
      </c>
      <c r="C277" s="549" t="s">
        <v>144</v>
      </c>
      <c r="D277" s="550"/>
      <c r="E277" s="550"/>
      <c r="F277" s="550"/>
      <c r="G277" s="550"/>
      <c r="H277" s="550"/>
      <c r="I277" s="550"/>
      <c r="J277" s="550"/>
      <c r="K277" s="550"/>
      <c r="L277" s="550"/>
      <c r="M277" s="550"/>
      <c r="N277" s="550"/>
      <c r="O277" s="550"/>
      <c r="P277" s="564"/>
    </row>
    <row r="278" spans="1:16" ht="14.25" customHeight="1">
      <c r="A278"/>
      <c r="B278" s="330">
        <v>2</v>
      </c>
      <c r="C278" s="552" t="s">
        <v>310</v>
      </c>
      <c r="D278" s="553"/>
      <c r="E278" s="553"/>
      <c r="F278" s="553"/>
      <c r="G278" s="553"/>
      <c r="H278" s="553"/>
      <c r="I278" s="553"/>
      <c r="J278" s="553"/>
      <c r="K278" s="553"/>
      <c r="L278" s="553"/>
      <c r="M278" s="553"/>
      <c r="N278" s="553"/>
      <c r="O278" s="553"/>
      <c r="P278" s="565"/>
    </row>
    <row r="279" spans="1:16" ht="13.5" customHeight="1">
      <c r="A279"/>
      <c r="B279" s="331"/>
      <c r="C279" s="540"/>
      <c r="D279" s="541"/>
      <c r="E279" s="541"/>
      <c r="F279" s="541"/>
      <c r="G279" s="541"/>
      <c r="H279" s="541"/>
      <c r="I279" s="541"/>
      <c r="J279" s="541"/>
      <c r="K279" s="541"/>
      <c r="L279" s="541"/>
      <c r="M279" s="541"/>
      <c r="N279" s="541"/>
      <c r="O279" s="541"/>
      <c r="P279" s="570"/>
    </row>
    <row r="296" spans="2:16" ht="15">
      <c r="B296" s="60" t="str">
        <f>+Index!B15</f>
        <v>II.7. Enrollments by level of program (undergraduate/graduate)</v>
      </c>
      <c r="C296" s="61"/>
      <c r="D296" s="62"/>
      <c r="E296" s="62"/>
      <c r="F296" s="62"/>
      <c r="G296" s="62"/>
      <c r="H296" s="62"/>
      <c r="I296" s="62"/>
      <c r="J296" s="62"/>
      <c r="K296" s="62"/>
      <c r="L296" s="62"/>
      <c r="M296" s="62"/>
      <c r="N296" s="62"/>
      <c r="O296" s="62"/>
      <c r="P296" s="63"/>
    </row>
    <row r="297" spans="2:16" ht="12.75">
      <c r="B297" s="6"/>
      <c r="C297" s="6"/>
      <c r="D297" s="7"/>
      <c r="E297" s="7"/>
      <c r="F297" s="7"/>
      <c r="G297" s="7"/>
      <c r="H297" s="7"/>
      <c r="I297" s="7"/>
      <c r="J297" s="7"/>
      <c r="K297" s="7"/>
      <c r="L297" s="7"/>
      <c r="M297" s="7"/>
      <c r="N297" s="7"/>
      <c r="O297" s="7"/>
      <c r="P297" s="7"/>
    </row>
    <row r="298" spans="2:16" ht="13.5" thickBot="1">
      <c r="B298" s="23" t="s">
        <v>61</v>
      </c>
      <c r="C298" s="29"/>
      <c r="D298" s="345" t="s">
        <v>92</v>
      </c>
      <c r="E298" s="24">
        <v>1980</v>
      </c>
      <c r="F298" s="24">
        <v>1985</v>
      </c>
      <c r="G298" s="24">
        <v>1990</v>
      </c>
      <c r="H298" s="24">
        <v>1995</v>
      </c>
      <c r="I298" s="24">
        <v>1996</v>
      </c>
      <c r="J298" s="24">
        <v>1997</v>
      </c>
      <c r="K298" s="24">
        <v>1998</v>
      </c>
      <c r="L298" s="24">
        <v>1999</v>
      </c>
      <c r="M298" s="25">
        <v>2000</v>
      </c>
      <c r="N298" s="361">
        <v>2001</v>
      </c>
      <c r="O298" s="361">
        <v>2002</v>
      </c>
      <c r="P298" s="361">
        <v>2003</v>
      </c>
    </row>
    <row r="299" spans="2:16" ht="12.75">
      <c r="B299" s="35" t="str">
        <f>+ca_1</f>
        <v>A. Private Institutions</v>
      </c>
      <c r="C299" s="74"/>
      <c r="D299" s="346"/>
      <c r="E299" s="278"/>
      <c r="F299" s="278"/>
      <c r="G299" s="278"/>
      <c r="H299" s="278">
        <f aca="true" t="shared" si="31" ref="H299:P299">+H300+H301</f>
        <v>157239</v>
      </c>
      <c r="I299" s="278"/>
      <c r="J299" s="278">
        <f t="shared" si="31"/>
        <v>185767</v>
      </c>
      <c r="K299" s="278">
        <f t="shared" si="31"/>
        <v>188087</v>
      </c>
      <c r="L299" s="278">
        <f t="shared" si="31"/>
        <v>205327</v>
      </c>
      <c r="M299" s="278">
        <f>+M300+M301</f>
        <v>200216</v>
      </c>
      <c r="N299" s="280">
        <f t="shared" si="31"/>
        <v>224282</v>
      </c>
      <c r="O299" s="280">
        <f t="shared" si="31"/>
        <v>251153</v>
      </c>
      <c r="P299" s="471">
        <f t="shared" si="31"/>
        <v>253605</v>
      </c>
    </row>
    <row r="300" spans="2:16" ht="12.75">
      <c r="B300" s="67"/>
      <c r="C300" s="65" t="str">
        <f>+p_1</f>
        <v>1. Undergraduate</v>
      </c>
      <c r="D300" s="347"/>
      <c r="E300" s="334"/>
      <c r="F300" s="335"/>
      <c r="G300" s="335"/>
      <c r="H300" s="335">
        <v>152462</v>
      </c>
      <c r="I300" s="335"/>
      <c r="J300" s="335">
        <v>177879</v>
      </c>
      <c r="K300" s="335">
        <v>180966</v>
      </c>
      <c r="L300" s="335">
        <v>195867</v>
      </c>
      <c r="M300" s="502">
        <v>189352</v>
      </c>
      <c r="N300" s="517">
        <v>212102</v>
      </c>
      <c r="O300" s="517">
        <v>239001</v>
      </c>
      <c r="P300" s="518">
        <v>242052</v>
      </c>
    </row>
    <row r="301" spans="2:16" ht="12.75">
      <c r="B301" s="67"/>
      <c r="C301" s="65" t="str">
        <f>+p_2</f>
        <v>2. Graduate</v>
      </c>
      <c r="D301" s="347"/>
      <c r="E301" s="168"/>
      <c r="F301" s="168"/>
      <c r="G301" s="168"/>
      <c r="H301" s="168">
        <f aca="true" t="shared" si="32" ref="H301:P301">SUM(H302:H304)</f>
        <v>4777</v>
      </c>
      <c r="I301" s="168"/>
      <c r="J301" s="168">
        <f t="shared" si="32"/>
        <v>7888</v>
      </c>
      <c r="K301" s="168">
        <f t="shared" si="32"/>
        <v>7121</v>
      </c>
      <c r="L301" s="168">
        <f t="shared" si="32"/>
        <v>9460</v>
      </c>
      <c r="M301" s="503">
        <f t="shared" si="32"/>
        <v>10864</v>
      </c>
      <c r="N301" s="519">
        <f t="shared" si="32"/>
        <v>12180</v>
      </c>
      <c r="O301" s="519">
        <f t="shared" si="32"/>
        <v>12152</v>
      </c>
      <c r="P301" s="520">
        <f t="shared" si="32"/>
        <v>11553</v>
      </c>
    </row>
    <row r="302" spans="2:16" ht="15">
      <c r="B302" s="67"/>
      <c r="C302" s="190" t="s">
        <v>123</v>
      </c>
      <c r="D302" s="358"/>
      <c r="E302" s="295"/>
      <c r="F302" s="296"/>
      <c r="G302" s="296"/>
      <c r="H302" s="296">
        <v>36</v>
      </c>
      <c r="I302" s="296"/>
      <c r="J302" s="296">
        <v>56</v>
      </c>
      <c r="K302" s="296">
        <v>53</v>
      </c>
      <c r="L302" s="296">
        <v>69</v>
      </c>
      <c r="M302" s="504">
        <v>97</v>
      </c>
      <c r="N302" s="515">
        <v>134</v>
      </c>
      <c r="O302" s="515">
        <v>80</v>
      </c>
      <c r="P302" s="516">
        <v>103</v>
      </c>
    </row>
    <row r="303" spans="2:16" ht="15">
      <c r="B303" s="67"/>
      <c r="C303" s="190" t="s">
        <v>124</v>
      </c>
      <c r="D303" s="358"/>
      <c r="E303" s="298"/>
      <c r="F303" s="299"/>
      <c r="G303" s="299"/>
      <c r="H303" s="299">
        <v>4741</v>
      </c>
      <c r="I303" s="299"/>
      <c r="J303" s="299">
        <v>7832</v>
      </c>
      <c r="K303" s="299">
        <v>7068</v>
      </c>
      <c r="L303" s="299">
        <v>9391</v>
      </c>
      <c r="M303" s="505">
        <v>10767</v>
      </c>
      <c r="N303" s="299">
        <v>12046</v>
      </c>
      <c r="O303" s="299">
        <v>12072</v>
      </c>
      <c r="P303" s="300">
        <v>11450</v>
      </c>
    </row>
    <row r="304" spans="2:16" ht="15">
      <c r="B304" s="67"/>
      <c r="C304" s="194" t="s">
        <v>145</v>
      </c>
      <c r="D304" s="358"/>
      <c r="E304" s="301"/>
      <c r="F304" s="302"/>
      <c r="G304" s="302"/>
      <c r="H304" s="302">
        <v>0</v>
      </c>
      <c r="I304" s="302"/>
      <c r="J304" s="302">
        <v>0</v>
      </c>
      <c r="K304" s="302">
        <v>0</v>
      </c>
      <c r="L304" s="302">
        <v>0</v>
      </c>
      <c r="M304" s="506">
        <v>0</v>
      </c>
      <c r="N304" s="521">
        <v>0</v>
      </c>
      <c r="O304" s="521">
        <v>0</v>
      </c>
      <c r="P304" s="522">
        <v>0</v>
      </c>
    </row>
    <row r="305" spans="2:16" ht="15">
      <c r="B305" s="36" t="str">
        <f>+ca_2</f>
        <v>B. Public Institutions</v>
      </c>
      <c r="C305" s="75"/>
      <c r="D305" s="359"/>
      <c r="E305" s="280">
        <f>+E306+E307</f>
        <v>567827</v>
      </c>
      <c r="F305" s="280"/>
      <c r="G305" s="280"/>
      <c r="H305" s="280">
        <f aca="true" t="shared" si="33" ref="H305:P305">+H306+H307</f>
        <v>703913</v>
      </c>
      <c r="I305" s="280"/>
      <c r="J305" s="280">
        <f t="shared" si="33"/>
        <v>753952</v>
      </c>
      <c r="K305" s="280"/>
      <c r="L305" s="280">
        <f t="shared" si="33"/>
        <v>832746</v>
      </c>
      <c r="M305" s="280">
        <f t="shared" si="33"/>
        <v>887894</v>
      </c>
      <c r="N305" s="519">
        <f t="shared" si="33"/>
        <v>937611</v>
      </c>
      <c r="O305" s="519">
        <f t="shared" si="33"/>
        <v>1008493</v>
      </c>
      <c r="P305" s="520">
        <f t="shared" si="33"/>
        <v>1517620</v>
      </c>
    </row>
    <row r="306" spans="2:16" ht="15">
      <c r="B306" s="67"/>
      <c r="C306" s="65" t="str">
        <f>+p_1</f>
        <v>1. Undergraduate</v>
      </c>
      <c r="D306" s="358"/>
      <c r="E306" s="334">
        <v>557716</v>
      </c>
      <c r="F306" s="334"/>
      <c r="G306" s="334"/>
      <c r="H306" s="334">
        <v>660644</v>
      </c>
      <c r="I306" s="334"/>
      <c r="J306" s="334">
        <v>699114</v>
      </c>
      <c r="K306" s="334"/>
      <c r="L306" s="334">
        <v>759297</v>
      </c>
      <c r="M306" s="507">
        <v>803590</v>
      </c>
      <c r="N306" s="517">
        <v>834278</v>
      </c>
      <c r="O306" s="517">
        <v>884189</v>
      </c>
      <c r="P306" s="518">
        <v>1389641</v>
      </c>
    </row>
    <row r="307" spans="2:16" ht="15">
      <c r="B307" s="67"/>
      <c r="C307" s="65" t="str">
        <f>+p_2</f>
        <v>2. Graduate</v>
      </c>
      <c r="D307" s="358"/>
      <c r="E307" s="168">
        <f>SUM(E308:E310)</f>
        <v>10111</v>
      </c>
      <c r="F307" s="169"/>
      <c r="G307" s="169"/>
      <c r="H307" s="169">
        <f aca="true" t="shared" si="34" ref="H307:P307">SUM(H308:H310)</f>
        <v>43269</v>
      </c>
      <c r="I307" s="169"/>
      <c r="J307" s="169">
        <f t="shared" si="34"/>
        <v>54838</v>
      </c>
      <c r="K307" s="169"/>
      <c r="L307" s="169">
        <f t="shared" si="34"/>
        <v>73449</v>
      </c>
      <c r="M307" s="280">
        <f t="shared" si="34"/>
        <v>84304</v>
      </c>
      <c r="N307" s="519">
        <f t="shared" si="34"/>
        <v>103333</v>
      </c>
      <c r="O307" s="519">
        <f t="shared" si="34"/>
        <v>124304</v>
      </c>
      <c r="P307" s="520">
        <f t="shared" si="34"/>
        <v>127979</v>
      </c>
    </row>
    <row r="308" spans="2:16" ht="15">
      <c r="B308" s="67"/>
      <c r="C308" s="190" t="s">
        <v>123</v>
      </c>
      <c r="D308" s="358"/>
      <c r="E308" s="336">
        <v>124</v>
      </c>
      <c r="F308" s="336"/>
      <c r="G308" s="336"/>
      <c r="H308" s="336">
        <v>834</v>
      </c>
      <c r="I308" s="336"/>
      <c r="J308" s="336">
        <v>1336</v>
      </c>
      <c r="K308" s="336"/>
      <c r="L308" s="336">
        <v>2310</v>
      </c>
      <c r="M308" s="372">
        <v>3091</v>
      </c>
      <c r="N308" s="515">
        <v>5043</v>
      </c>
      <c r="O308" s="515">
        <v>6136</v>
      </c>
      <c r="P308" s="516">
        <v>7608</v>
      </c>
    </row>
    <row r="309" spans="2:16" ht="15">
      <c r="B309" s="67"/>
      <c r="C309" s="190" t="s">
        <v>124</v>
      </c>
      <c r="D309" s="358"/>
      <c r="E309" s="292">
        <v>9436</v>
      </c>
      <c r="F309" s="292"/>
      <c r="G309" s="292"/>
      <c r="H309" s="292">
        <v>41279</v>
      </c>
      <c r="I309" s="292"/>
      <c r="J309" s="292">
        <v>52118</v>
      </c>
      <c r="K309" s="292"/>
      <c r="L309" s="292">
        <v>69225</v>
      </c>
      <c r="M309" s="508">
        <v>78757</v>
      </c>
      <c r="N309" s="299">
        <v>96275</v>
      </c>
      <c r="O309" s="299">
        <v>114081</v>
      </c>
      <c r="P309" s="300">
        <v>115413</v>
      </c>
    </row>
    <row r="310" spans="2:16" ht="15">
      <c r="B310" s="67"/>
      <c r="C310" s="194" t="s">
        <v>145</v>
      </c>
      <c r="D310" s="358">
        <v>1</v>
      </c>
      <c r="E310" s="317">
        <v>551</v>
      </c>
      <c r="F310" s="292"/>
      <c r="G310" s="292"/>
      <c r="H310" s="292">
        <v>1156</v>
      </c>
      <c r="I310" s="292"/>
      <c r="J310" s="292">
        <v>1384</v>
      </c>
      <c r="K310" s="292"/>
      <c r="L310" s="292">
        <v>1914</v>
      </c>
      <c r="M310" s="508">
        <v>2456</v>
      </c>
      <c r="N310" s="521">
        <v>2015</v>
      </c>
      <c r="O310" s="521">
        <v>4087</v>
      </c>
      <c r="P310" s="522">
        <v>4958</v>
      </c>
    </row>
    <row r="311" spans="2:16" ht="12.75">
      <c r="B311" s="36" t="str">
        <f>+ca_3</f>
        <v>C.Total (private and public) </v>
      </c>
      <c r="C311" s="75"/>
      <c r="D311" s="348"/>
      <c r="E311" s="280">
        <f>+E312+E313</f>
        <v>567827</v>
      </c>
      <c r="F311" s="280"/>
      <c r="G311" s="280"/>
      <c r="H311" s="280">
        <f aca="true" t="shared" si="35" ref="H311:P311">+H312+H313</f>
        <v>861152</v>
      </c>
      <c r="I311" s="280"/>
      <c r="J311" s="280">
        <f t="shared" si="35"/>
        <v>939719</v>
      </c>
      <c r="K311" s="280">
        <f t="shared" si="35"/>
        <v>188087</v>
      </c>
      <c r="L311" s="280">
        <f t="shared" si="35"/>
        <v>1038073</v>
      </c>
      <c r="M311" s="280">
        <f t="shared" si="35"/>
        <v>1088110</v>
      </c>
      <c r="N311" s="519">
        <f t="shared" si="35"/>
        <v>1161893</v>
      </c>
      <c r="O311" s="519">
        <f t="shared" si="35"/>
        <v>1259646</v>
      </c>
      <c r="P311" s="520">
        <f t="shared" si="35"/>
        <v>1771225</v>
      </c>
    </row>
    <row r="312" spans="2:16" ht="12.75">
      <c r="B312" s="67"/>
      <c r="C312" s="65" t="str">
        <f>+p_1</f>
        <v>1. Undergraduate</v>
      </c>
      <c r="D312" s="349"/>
      <c r="E312" s="285">
        <f>+E300+E306</f>
        <v>557716</v>
      </c>
      <c r="F312" s="285"/>
      <c r="G312" s="285"/>
      <c r="H312" s="285">
        <f aca="true" t="shared" si="36" ref="H312:P312">+H300+H306</f>
        <v>813106</v>
      </c>
      <c r="I312" s="285"/>
      <c r="J312" s="285">
        <f t="shared" si="36"/>
        <v>876993</v>
      </c>
      <c r="K312" s="285">
        <f t="shared" si="36"/>
        <v>180966</v>
      </c>
      <c r="L312" s="285">
        <f t="shared" si="36"/>
        <v>955164</v>
      </c>
      <c r="M312" s="484">
        <f t="shared" si="36"/>
        <v>992942</v>
      </c>
      <c r="N312" s="523">
        <f t="shared" si="36"/>
        <v>1046380</v>
      </c>
      <c r="O312" s="523">
        <f t="shared" si="36"/>
        <v>1123190</v>
      </c>
      <c r="P312" s="524">
        <f t="shared" si="36"/>
        <v>1631693</v>
      </c>
    </row>
    <row r="313" spans="2:16" ht="12.75">
      <c r="B313" s="67"/>
      <c r="C313" s="65" t="str">
        <f>+p_2</f>
        <v>2. Graduate</v>
      </c>
      <c r="D313" s="349"/>
      <c r="E313" s="286">
        <f>+E301+E307</f>
        <v>10111</v>
      </c>
      <c r="F313" s="286"/>
      <c r="G313" s="286"/>
      <c r="H313" s="286">
        <f aca="true" t="shared" si="37" ref="H313:P313">+H301+H307</f>
        <v>48046</v>
      </c>
      <c r="I313" s="286"/>
      <c r="J313" s="286">
        <f t="shared" si="37"/>
        <v>62726</v>
      </c>
      <c r="K313" s="286">
        <f t="shared" si="37"/>
        <v>7121</v>
      </c>
      <c r="L313" s="286">
        <f t="shared" si="37"/>
        <v>82909</v>
      </c>
      <c r="M313" s="485">
        <f t="shared" si="37"/>
        <v>95168</v>
      </c>
      <c r="N313" s="511">
        <f t="shared" si="37"/>
        <v>115513</v>
      </c>
      <c r="O313" s="511">
        <f t="shared" si="37"/>
        <v>136456</v>
      </c>
      <c r="P313" s="512">
        <f t="shared" si="37"/>
        <v>139532</v>
      </c>
    </row>
    <row r="314" spans="2:16" ht="12.75">
      <c r="B314" s="67"/>
      <c r="C314" s="190" t="s">
        <v>123</v>
      </c>
      <c r="D314" s="349"/>
      <c r="E314" s="288">
        <f>+E302+E308</f>
        <v>124</v>
      </c>
      <c r="F314" s="288"/>
      <c r="G314" s="288"/>
      <c r="H314" s="288"/>
      <c r="I314" s="288"/>
      <c r="J314" s="288"/>
      <c r="K314" s="288"/>
      <c r="L314" s="288"/>
      <c r="M314" s="509"/>
      <c r="N314" s="511"/>
      <c r="O314" s="511"/>
      <c r="P314" s="512"/>
    </row>
    <row r="315" spans="2:16" ht="12.75">
      <c r="B315" s="67"/>
      <c r="C315" s="190" t="s">
        <v>124</v>
      </c>
      <c r="D315" s="349"/>
      <c r="E315" s="288">
        <f>+E303+E309</f>
        <v>9436</v>
      </c>
      <c r="F315" s="288"/>
      <c r="G315" s="288"/>
      <c r="H315" s="288"/>
      <c r="I315" s="288"/>
      <c r="J315" s="288"/>
      <c r="K315" s="288"/>
      <c r="L315" s="288"/>
      <c r="M315" s="509"/>
      <c r="N315" s="511"/>
      <c r="O315" s="511"/>
      <c r="P315" s="512"/>
    </row>
    <row r="316" spans="2:16" ht="12.75">
      <c r="B316" s="71"/>
      <c r="C316" s="224" t="s">
        <v>145</v>
      </c>
      <c r="D316" s="350"/>
      <c r="E316" s="320">
        <f>+E304+E310</f>
        <v>551</v>
      </c>
      <c r="F316" s="320"/>
      <c r="G316" s="320"/>
      <c r="H316" s="320">
        <f aca="true" t="shared" si="38" ref="H316:P316">+H304+H310</f>
        <v>1156</v>
      </c>
      <c r="I316" s="320"/>
      <c r="J316" s="320">
        <f t="shared" si="38"/>
        <v>1384</v>
      </c>
      <c r="K316" s="320"/>
      <c r="L316" s="320">
        <f t="shared" si="38"/>
        <v>1914</v>
      </c>
      <c r="M316" s="510">
        <f t="shared" si="38"/>
        <v>2456</v>
      </c>
      <c r="N316" s="513">
        <f t="shared" si="38"/>
        <v>2015</v>
      </c>
      <c r="O316" s="513">
        <f t="shared" si="38"/>
        <v>4087</v>
      </c>
      <c r="P316" s="514">
        <f t="shared" si="38"/>
        <v>4958</v>
      </c>
    </row>
    <row r="317" ht="12.75">
      <c r="B317" s="11"/>
    </row>
    <row r="318" spans="2:16" ht="12.75">
      <c r="B318" s="100" t="s">
        <v>139</v>
      </c>
      <c r="C318" s="101"/>
      <c r="D318" s="203"/>
      <c r="E318" s="102">
        <v>1980</v>
      </c>
      <c r="F318" s="102">
        <v>1985</v>
      </c>
      <c r="G318" s="102">
        <v>1990</v>
      </c>
      <c r="H318" s="102">
        <v>1995</v>
      </c>
      <c r="I318" s="102">
        <v>1996</v>
      </c>
      <c r="J318" s="102">
        <v>1997</v>
      </c>
      <c r="K318" s="102">
        <v>1998</v>
      </c>
      <c r="L318" s="102">
        <v>1999</v>
      </c>
      <c r="M318" s="103">
        <v>2000</v>
      </c>
      <c r="N318" s="361">
        <v>2001</v>
      </c>
      <c r="O318" s="361">
        <v>2002</v>
      </c>
      <c r="P318" s="361">
        <v>2003</v>
      </c>
    </row>
    <row r="319" spans="2:16" ht="21">
      <c r="B319" s="150">
        <v>1</v>
      </c>
      <c r="C319" s="156" t="s">
        <v>125</v>
      </c>
      <c r="D319" s="212"/>
      <c r="E319" s="52">
        <f>+IF(E311&gt;0,E312/E311,"-")</f>
        <v>0.9821935202095005</v>
      </c>
      <c r="F319" s="52" t="str">
        <f aca="true" t="shared" si="39" ref="F319:P319">+IF(F311&gt;0,F312/F311,"-")</f>
        <v>-</v>
      </c>
      <c r="G319" s="52" t="str">
        <f t="shared" si="39"/>
        <v>-</v>
      </c>
      <c r="H319" s="52">
        <f t="shared" si="39"/>
        <v>0.9442072944149232</v>
      </c>
      <c r="I319" s="52" t="str">
        <f t="shared" si="39"/>
        <v>-</v>
      </c>
      <c r="J319" s="52">
        <f t="shared" si="39"/>
        <v>0.9332502588539766</v>
      </c>
      <c r="K319" s="52">
        <f t="shared" si="39"/>
        <v>0.9621398608090936</v>
      </c>
      <c r="L319" s="52">
        <f t="shared" si="39"/>
        <v>0.9201318211724995</v>
      </c>
      <c r="M319" s="52">
        <f t="shared" si="39"/>
        <v>0.912538254404426</v>
      </c>
      <c r="N319" s="52">
        <f t="shared" si="39"/>
        <v>0.9005820673676491</v>
      </c>
      <c r="O319" s="52">
        <f t="shared" si="39"/>
        <v>0.891671152053831</v>
      </c>
      <c r="P319" s="53">
        <f t="shared" si="39"/>
        <v>0.9212228824683482</v>
      </c>
    </row>
    <row r="320" spans="1:16" ht="31.5">
      <c r="A320"/>
      <c r="B320" s="152">
        <v>2</v>
      </c>
      <c r="C320" s="157" t="s">
        <v>126</v>
      </c>
      <c r="D320" s="77"/>
      <c r="E320" s="42" t="str">
        <f>+IF(E299&gt;0,E300/E299,"-")</f>
        <v>-</v>
      </c>
      <c r="F320" s="42" t="str">
        <f aca="true" t="shared" si="40" ref="F320:P320">+IF(F299&gt;0,F300/F299,"-")</f>
        <v>-</v>
      </c>
      <c r="G320" s="42" t="str">
        <f t="shared" si="40"/>
        <v>-</v>
      </c>
      <c r="H320" s="42">
        <f t="shared" si="40"/>
        <v>0.9696194964353627</v>
      </c>
      <c r="I320" s="42" t="str">
        <f t="shared" si="40"/>
        <v>-</v>
      </c>
      <c r="J320" s="42">
        <f t="shared" si="40"/>
        <v>0.9575382064629347</v>
      </c>
      <c r="K320" s="42">
        <f t="shared" si="40"/>
        <v>0.9621398608090936</v>
      </c>
      <c r="L320" s="42">
        <f t="shared" si="40"/>
        <v>0.9539271503504166</v>
      </c>
      <c r="M320" s="42">
        <f t="shared" si="40"/>
        <v>0.9457386023095057</v>
      </c>
      <c r="N320" s="42">
        <f t="shared" si="40"/>
        <v>0.9456933681704283</v>
      </c>
      <c r="O320" s="42">
        <f t="shared" si="40"/>
        <v>0.9516151509239388</v>
      </c>
      <c r="P320" s="43">
        <f t="shared" si="40"/>
        <v>0.9544449044774354</v>
      </c>
    </row>
    <row r="321" spans="1:16" ht="32.25" customHeight="1">
      <c r="A321"/>
      <c r="B321" s="154">
        <v>3</v>
      </c>
      <c r="C321" s="196" t="s">
        <v>127</v>
      </c>
      <c r="D321" s="96"/>
      <c r="E321" s="48">
        <f>+IF(E305&gt;0,E306/E305,"-")</f>
        <v>0.9821935202095005</v>
      </c>
      <c r="F321" s="48" t="str">
        <f aca="true" t="shared" si="41" ref="F321:P321">+IF(F305&gt;0,F306/F305,"-")</f>
        <v>-</v>
      </c>
      <c r="G321" s="48" t="str">
        <f t="shared" si="41"/>
        <v>-</v>
      </c>
      <c r="H321" s="48">
        <f t="shared" si="41"/>
        <v>0.9385307559314858</v>
      </c>
      <c r="I321" s="48" t="str">
        <f t="shared" si="41"/>
        <v>-</v>
      </c>
      <c r="J321" s="48">
        <f t="shared" si="41"/>
        <v>0.9272659267433471</v>
      </c>
      <c r="K321" s="48" t="str">
        <f t="shared" si="41"/>
        <v>-</v>
      </c>
      <c r="L321" s="48">
        <f t="shared" si="41"/>
        <v>0.911799035960545</v>
      </c>
      <c r="M321" s="48">
        <f t="shared" si="41"/>
        <v>0.9050517291478487</v>
      </c>
      <c r="N321" s="48">
        <f t="shared" si="41"/>
        <v>0.8897911820573777</v>
      </c>
      <c r="O321" s="48">
        <f t="shared" si="41"/>
        <v>0.8767428232025408</v>
      </c>
      <c r="P321" s="49">
        <f t="shared" si="41"/>
        <v>0.9156712484021033</v>
      </c>
    </row>
    <row r="322" spans="1:16" ht="12.75" customHeight="1">
      <c r="A322"/>
      <c r="B322" s="11"/>
      <c r="C322" s="6"/>
      <c r="D322" s="7"/>
      <c r="E322" s="7"/>
      <c r="F322" s="7"/>
      <c r="G322" s="7"/>
      <c r="H322" s="7"/>
      <c r="I322" s="7"/>
      <c r="J322" s="7"/>
      <c r="K322" s="7"/>
      <c r="L322" s="7"/>
      <c r="M322" s="7"/>
      <c r="N322" s="7"/>
      <c r="O322" s="7"/>
      <c r="P322" s="7"/>
    </row>
    <row r="323" spans="1:16" ht="13.5" customHeight="1">
      <c r="A323"/>
      <c r="B323" s="84" t="s">
        <v>96</v>
      </c>
      <c r="C323" s="81"/>
      <c r="D323" s="82"/>
      <c r="E323" s="82"/>
      <c r="F323" s="82"/>
      <c r="G323" s="82"/>
      <c r="H323" s="82"/>
      <c r="I323" s="82"/>
      <c r="J323" s="82"/>
      <c r="K323" s="82"/>
      <c r="L323" s="82"/>
      <c r="M323" s="83"/>
      <c r="N323" s="362"/>
      <c r="O323" s="362"/>
      <c r="P323" s="362"/>
    </row>
    <row r="324" spans="2:16" ht="13.5" customHeight="1">
      <c r="B324" s="85" t="s">
        <v>97</v>
      </c>
      <c r="C324" s="86" t="s">
        <v>98</v>
      </c>
      <c r="D324" s="87"/>
      <c r="E324" s="87"/>
      <c r="F324" s="87"/>
      <c r="G324" s="87"/>
      <c r="H324" s="87"/>
      <c r="I324" s="87"/>
      <c r="J324" s="87"/>
      <c r="K324" s="87"/>
      <c r="L324" s="87"/>
      <c r="M324" s="88"/>
      <c r="N324" s="362"/>
      <c r="O324" s="362"/>
      <c r="P324" s="362"/>
    </row>
    <row r="325" spans="1:16" ht="15" customHeight="1">
      <c r="A325"/>
      <c r="B325" s="491">
        <v>1</v>
      </c>
      <c r="C325" s="549" t="s">
        <v>311</v>
      </c>
      <c r="D325" s="550"/>
      <c r="E325" s="550"/>
      <c r="F325" s="550"/>
      <c r="G325" s="550"/>
      <c r="H325" s="550"/>
      <c r="I325" s="550"/>
      <c r="J325" s="550"/>
      <c r="K325" s="550"/>
      <c r="L325" s="550"/>
      <c r="M325" s="550"/>
      <c r="N325" s="550"/>
      <c r="O325" s="550"/>
      <c r="P325" s="564"/>
    </row>
    <row r="326" spans="1:16" ht="13.5" customHeight="1">
      <c r="A326"/>
      <c r="B326" s="76"/>
      <c r="C326" s="558"/>
      <c r="D326" s="559"/>
      <c r="E326" s="559"/>
      <c r="F326" s="559"/>
      <c r="G326" s="559"/>
      <c r="H326" s="559"/>
      <c r="I326" s="559"/>
      <c r="J326" s="559"/>
      <c r="K326" s="559"/>
      <c r="L326" s="559"/>
      <c r="M326" s="559"/>
      <c r="N326" s="559"/>
      <c r="O326" s="559"/>
      <c r="P326" s="560"/>
    </row>
    <row r="327" spans="1:16" ht="13.5" customHeight="1">
      <c r="A327"/>
      <c r="B327" s="78"/>
      <c r="C327" s="561"/>
      <c r="D327" s="562"/>
      <c r="E327" s="562"/>
      <c r="F327" s="562"/>
      <c r="G327" s="562"/>
      <c r="H327" s="562"/>
      <c r="I327" s="562"/>
      <c r="J327" s="562"/>
      <c r="K327" s="562"/>
      <c r="L327" s="562"/>
      <c r="M327" s="562"/>
      <c r="N327" s="562"/>
      <c r="O327" s="562"/>
      <c r="P327" s="563"/>
    </row>
  </sheetData>
  <mergeCells count="30">
    <mergeCell ref="C161:M161"/>
    <mergeCell ref="C162:M162"/>
    <mergeCell ref="C117:M117"/>
    <mergeCell ref="C118:M118"/>
    <mergeCell ref="C159:M159"/>
    <mergeCell ref="C160:M160"/>
    <mergeCell ref="C209:M209"/>
    <mergeCell ref="C210:M210"/>
    <mergeCell ref="C35:M35"/>
    <mergeCell ref="C36:M36"/>
    <mergeCell ref="C37:M37"/>
    <mergeCell ref="C72:P72"/>
    <mergeCell ref="C163:M163"/>
    <mergeCell ref="C164:M164"/>
    <mergeCell ref="C73:P73"/>
    <mergeCell ref="C74:P74"/>
    <mergeCell ref="C205:M205"/>
    <mergeCell ref="C206:M206"/>
    <mergeCell ref="C207:M207"/>
    <mergeCell ref="C208:M208"/>
    <mergeCell ref="C113:M113"/>
    <mergeCell ref="C114:M114"/>
    <mergeCell ref="C115:M115"/>
    <mergeCell ref="C116:M116"/>
    <mergeCell ref="C326:P326"/>
    <mergeCell ref="C327:P327"/>
    <mergeCell ref="C277:P277"/>
    <mergeCell ref="C278:P278"/>
    <mergeCell ref="C279:P279"/>
    <mergeCell ref="C325:P325"/>
  </mergeCells>
  <printOptions horizontalCentered="1" verticalCentered="1"/>
  <pageMargins left="0.75" right="0.75" top="1" bottom="1" header="0" footer="0"/>
  <pageSetup horizontalDpi="600" verticalDpi="600" orientation="landscape" r:id="rId2"/>
  <rowBreaks count="4" manualBreakCount="4">
    <brk id="48" max="255" man="1"/>
    <brk id="89" max="12" man="1"/>
    <brk id="135" max="12" man="1"/>
    <brk id="180" max="12" man="1"/>
  </rowBreaks>
  <drawing r:id="rId1"/>
</worksheet>
</file>

<file path=xl/worksheets/sheet4.xml><?xml version="1.0" encoding="utf-8"?>
<worksheet xmlns="http://schemas.openxmlformats.org/spreadsheetml/2006/main" xmlns:r="http://schemas.openxmlformats.org/officeDocument/2006/relationships">
  <sheetPr codeName="Hoja5"/>
  <dimension ref="A3:Q147"/>
  <sheetViews>
    <sheetView showGridLines="0" showZeros="0" workbookViewId="0" topLeftCell="A1">
      <selection activeCell="T62" sqref="T62"/>
    </sheetView>
  </sheetViews>
  <sheetFormatPr defaultColWidth="9.140625" defaultRowHeight="12.75"/>
  <cols>
    <col min="1" max="1" width="1.7109375" style="0" customWidth="1"/>
    <col min="2" max="2" width="6.57421875" style="0" customWidth="1"/>
    <col min="3" max="3" width="27.7109375" style="0" customWidth="1"/>
    <col min="4" max="4" width="5.140625" style="209" customWidth="1"/>
    <col min="17" max="17" width="2.421875" style="0" customWidth="1"/>
    <col min="18" max="16384" width="11.57421875" style="0" customWidth="1"/>
  </cols>
  <sheetData>
    <row r="3" spans="2:16" ht="15">
      <c r="B3" s="60" t="str">
        <f>+Index!B18</f>
        <v>III.1. Faculty by type of institution</v>
      </c>
      <c r="C3" s="61"/>
      <c r="D3" s="62"/>
      <c r="E3" s="62"/>
      <c r="F3" s="62"/>
      <c r="G3" s="62"/>
      <c r="H3" s="62"/>
      <c r="I3" s="62"/>
      <c r="J3" s="62"/>
      <c r="K3" s="62"/>
      <c r="L3" s="62"/>
      <c r="M3" s="62"/>
      <c r="N3" s="62"/>
      <c r="O3" s="62"/>
      <c r="P3" s="63"/>
    </row>
    <row r="4" spans="2:16" ht="12.75">
      <c r="B4" s="6"/>
      <c r="C4" s="6"/>
      <c r="D4" s="7"/>
      <c r="E4" s="7"/>
      <c r="F4" s="7"/>
      <c r="G4" s="7"/>
      <c r="H4" s="7"/>
      <c r="I4" s="7"/>
      <c r="J4" s="7"/>
      <c r="K4" s="7"/>
      <c r="L4" s="7"/>
      <c r="M4" s="7"/>
      <c r="N4" s="7"/>
      <c r="O4" s="7"/>
      <c r="P4" s="7"/>
    </row>
    <row r="5" spans="2:16" ht="13.5" thickBot="1">
      <c r="B5" s="23" t="s">
        <v>61</v>
      </c>
      <c r="C5" s="29"/>
      <c r="D5" s="197" t="s">
        <v>92</v>
      </c>
      <c r="E5" s="24">
        <v>1980</v>
      </c>
      <c r="F5" s="24">
        <v>1985</v>
      </c>
      <c r="G5" s="24">
        <v>1990</v>
      </c>
      <c r="H5" s="24">
        <v>1995</v>
      </c>
      <c r="I5" s="24">
        <v>1996</v>
      </c>
      <c r="J5" s="24">
        <v>1997</v>
      </c>
      <c r="K5" s="24">
        <v>1998</v>
      </c>
      <c r="L5" s="24">
        <v>1999</v>
      </c>
      <c r="M5" s="25">
        <v>2000</v>
      </c>
      <c r="N5" s="361">
        <v>2001</v>
      </c>
      <c r="O5" s="361">
        <v>2002</v>
      </c>
      <c r="P5" s="361">
        <v>2003</v>
      </c>
    </row>
    <row r="6" spans="2:16" s="141" customFormat="1" ht="12.75">
      <c r="B6" s="35" t="str">
        <f>+ca_1</f>
        <v>A. Private Institutions</v>
      </c>
      <c r="C6" s="30"/>
      <c r="D6" s="198"/>
      <c r="E6" s="8">
        <f aca="true" t="shared" si="0" ref="E6:P6">+E7+E10</f>
        <v>0</v>
      </c>
      <c r="F6" s="8">
        <f t="shared" si="0"/>
        <v>0</v>
      </c>
      <c r="G6" s="8">
        <f t="shared" si="0"/>
        <v>0</v>
      </c>
      <c r="H6" s="8">
        <f t="shared" si="0"/>
        <v>0</v>
      </c>
      <c r="I6" s="8">
        <f t="shared" si="0"/>
        <v>0</v>
      </c>
      <c r="J6" s="278">
        <f t="shared" si="0"/>
        <v>6325</v>
      </c>
      <c r="K6" s="278">
        <f t="shared" si="0"/>
        <v>7009</v>
      </c>
      <c r="L6" s="278">
        <f t="shared" si="0"/>
        <v>7983</v>
      </c>
      <c r="M6" s="278">
        <f t="shared" si="0"/>
        <v>8724</v>
      </c>
      <c r="N6" s="537">
        <f t="shared" si="0"/>
        <v>9354</v>
      </c>
      <c r="O6" s="537">
        <f t="shared" si="0"/>
        <v>9574</v>
      </c>
      <c r="P6" s="437">
        <f t="shared" si="0"/>
        <v>0</v>
      </c>
    </row>
    <row r="7" spans="2:16" ht="12.75">
      <c r="B7" s="67"/>
      <c r="C7" s="68" t="str">
        <f>+t_1</f>
        <v>1. Universities</v>
      </c>
      <c r="D7" s="199"/>
      <c r="E7" s="195">
        <f aca="true" t="shared" si="1" ref="E7:P7">SUM(E8:E9)</f>
        <v>0</v>
      </c>
      <c r="F7" s="195">
        <f t="shared" si="1"/>
        <v>0</v>
      </c>
      <c r="G7" s="195">
        <f t="shared" si="1"/>
        <v>0</v>
      </c>
      <c r="H7" s="195">
        <f t="shared" si="1"/>
        <v>0</v>
      </c>
      <c r="I7" s="195">
        <f t="shared" si="1"/>
        <v>0</v>
      </c>
      <c r="J7" s="225">
        <f t="shared" si="1"/>
        <v>5683</v>
      </c>
      <c r="K7" s="225">
        <f t="shared" si="1"/>
        <v>6141</v>
      </c>
      <c r="L7" s="225">
        <f t="shared" si="1"/>
        <v>6748</v>
      </c>
      <c r="M7" s="225">
        <f t="shared" si="1"/>
        <v>7521</v>
      </c>
      <c r="N7" s="175">
        <f t="shared" si="1"/>
        <v>7942</v>
      </c>
      <c r="O7" s="175">
        <f t="shared" si="1"/>
        <v>7895</v>
      </c>
      <c r="P7" s="426">
        <f t="shared" si="1"/>
        <v>0</v>
      </c>
    </row>
    <row r="8" spans="2:16" ht="12.75">
      <c r="B8" s="67"/>
      <c r="C8" s="351" t="str">
        <f>+'I. Institutions'!C9</f>
        <v>University</v>
      </c>
      <c r="D8" s="199"/>
      <c r="E8" s="112"/>
      <c r="F8" s="113"/>
      <c r="G8" s="113"/>
      <c r="H8" s="113"/>
      <c r="I8" s="113"/>
      <c r="J8" s="375">
        <v>5683</v>
      </c>
      <c r="K8" s="375">
        <v>6141</v>
      </c>
      <c r="L8" s="375">
        <v>6748</v>
      </c>
      <c r="M8" s="375">
        <v>7521</v>
      </c>
      <c r="N8" s="375">
        <v>7942</v>
      </c>
      <c r="O8" s="375">
        <v>7895</v>
      </c>
      <c r="P8" s="114"/>
    </row>
    <row r="9" spans="2:16" ht="12.75">
      <c r="B9" s="67"/>
      <c r="C9" s="351">
        <f>+'I. Institutions'!C10</f>
        <v>0</v>
      </c>
      <c r="D9" s="199"/>
      <c r="E9" s="118"/>
      <c r="F9" s="119"/>
      <c r="G9" s="119"/>
      <c r="H9" s="119"/>
      <c r="I9" s="119"/>
      <c r="J9" s="526"/>
      <c r="K9" s="526"/>
      <c r="L9" s="526"/>
      <c r="M9" s="526"/>
      <c r="N9" s="526"/>
      <c r="O9" s="526"/>
      <c r="P9" s="120"/>
    </row>
    <row r="10" spans="2:16" ht="12.75">
      <c r="B10" s="67"/>
      <c r="C10" s="68" t="str">
        <f>+t_2</f>
        <v>2. Non-university postsecondary</v>
      </c>
      <c r="D10" s="199"/>
      <c r="E10" s="188">
        <f aca="true" t="shared" si="2" ref="E10:P10">SUM(E11:E13)</f>
        <v>0</v>
      </c>
      <c r="F10" s="189">
        <f t="shared" si="2"/>
        <v>0</v>
      </c>
      <c r="G10" s="189">
        <f t="shared" si="2"/>
        <v>0</v>
      </c>
      <c r="H10" s="189">
        <f t="shared" si="2"/>
        <v>0</v>
      </c>
      <c r="I10" s="189">
        <f t="shared" si="2"/>
        <v>0</v>
      </c>
      <c r="J10" s="169">
        <f t="shared" si="2"/>
        <v>642</v>
      </c>
      <c r="K10" s="169">
        <f t="shared" si="2"/>
        <v>868</v>
      </c>
      <c r="L10" s="169">
        <f t="shared" si="2"/>
        <v>1235</v>
      </c>
      <c r="M10" s="175">
        <f t="shared" si="2"/>
        <v>1203</v>
      </c>
      <c r="N10" s="175">
        <f t="shared" si="2"/>
        <v>1412</v>
      </c>
      <c r="O10" s="175">
        <f t="shared" si="2"/>
        <v>1679</v>
      </c>
      <c r="P10" s="525">
        <f t="shared" si="2"/>
        <v>0</v>
      </c>
    </row>
    <row r="11" spans="2:16" ht="12.75">
      <c r="B11" s="67"/>
      <c r="C11" s="351" t="str">
        <f>+'I. Institutions'!C12</f>
        <v>College</v>
      </c>
      <c r="D11" s="199"/>
      <c r="E11" s="186"/>
      <c r="F11" s="187"/>
      <c r="G11" s="187"/>
      <c r="H11" s="187"/>
      <c r="I11" s="187"/>
      <c r="J11" s="171">
        <v>642</v>
      </c>
      <c r="K11" s="171">
        <v>868</v>
      </c>
      <c r="L11" s="171">
        <v>1235</v>
      </c>
      <c r="M11" s="527">
        <v>1203</v>
      </c>
      <c r="N11" s="527">
        <v>1412</v>
      </c>
      <c r="O11" s="527">
        <v>1679</v>
      </c>
      <c r="P11" s="427"/>
    </row>
    <row r="12" spans="2:16" ht="12.75">
      <c r="B12" s="67"/>
      <c r="C12" s="351" t="str">
        <f>+'I. Institutions'!C13</f>
        <v>Institute</v>
      </c>
      <c r="D12" s="199"/>
      <c r="E12" s="19"/>
      <c r="F12" s="13"/>
      <c r="G12" s="13"/>
      <c r="H12" s="13"/>
      <c r="I12" s="13"/>
      <c r="J12" s="127"/>
      <c r="K12" s="127"/>
      <c r="L12" s="127"/>
      <c r="M12" s="131"/>
      <c r="N12" s="131"/>
      <c r="O12" s="131"/>
      <c r="P12" s="428"/>
    </row>
    <row r="13" spans="2:16" s="141" customFormat="1" ht="12.75">
      <c r="B13" s="67"/>
      <c r="C13" s="351">
        <f>+'I. Institutions'!C14</f>
        <v>0</v>
      </c>
      <c r="D13" s="199"/>
      <c r="E13" s="19"/>
      <c r="F13" s="13"/>
      <c r="G13" s="13"/>
      <c r="H13" s="13"/>
      <c r="I13" s="13"/>
      <c r="J13" s="127"/>
      <c r="K13" s="127"/>
      <c r="L13" s="127"/>
      <c r="M13" s="134"/>
      <c r="N13" s="134"/>
      <c r="O13" s="134"/>
      <c r="P13" s="429"/>
    </row>
    <row r="14" spans="2:16" ht="12.75">
      <c r="B14" s="36" t="str">
        <f>+ca_2</f>
        <v>B. Public Institutions</v>
      </c>
      <c r="C14" s="31"/>
      <c r="D14" s="191">
        <v>1</v>
      </c>
      <c r="E14" s="9">
        <f>+E15+E19</f>
        <v>0</v>
      </c>
      <c r="F14" s="9">
        <f aca="true" t="shared" si="3" ref="F14:P14">+F15+F19</f>
        <v>0</v>
      </c>
      <c r="G14" s="9">
        <f t="shared" si="3"/>
        <v>0</v>
      </c>
      <c r="H14" s="9">
        <f t="shared" si="3"/>
        <v>0</v>
      </c>
      <c r="I14" s="9">
        <f t="shared" si="3"/>
        <v>0</v>
      </c>
      <c r="J14" s="280">
        <f t="shared" si="3"/>
        <v>0</v>
      </c>
      <c r="K14" s="280">
        <f t="shared" si="3"/>
        <v>0</v>
      </c>
      <c r="L14" s="280">
        <f t="shared" si="3"/>
        <v>21110</v>
      </c>
      <c r="M14" s="136">
        <f t="shared" si="3"/>
        <v>0</v>
      </c>
      <c r="N14" s="136">
        <f t="shared" si="3"/>
        <v>0</v>
      </c>
      <c r="O14" s="136">
        <f t="shared" si="3"/>
        <v>22056</v>
      </c>
      <c r="P14" s="27">
        <f t="shared" si="3"/>
        <v>0</v>
      </c>
    </row>
    <row r="15" spans="2:16" ht="12.75">
      <c r="B15" s="67"/>
      <c r="C15" s="68" t="str">
        <f>+t_1</f>
        <v>1. Universities</v>
      </c>
      <c r="D15" s="199"/>
      <c r="E15" s="195">
        <f>SUM(E16:E18)</f>
        <v>0</v>
      </c>
      <c r="F15" s="195">
        <f aca="true" t="shared" si="4" ref="F15:P15">SUM(F16:F18)</f>
        <v>0</v>
      </c>
      <c r="G15" s="195">
        <f t="shared" si="4"/>
        <v>0</v>
      </c>
      <c r="H15" s="195">
        <f t="shared" si="4"/>
        <v>0</v>
      </c>
      <c r="I15" s="195">
        <f t="shared" si="4"/>
        <v>0</v>
      </c>
      <c r="J15" s="225">
        <f t="shared" si="4"/>
        <v>0</v>
      </c>
      <c r="K15" s="225">
        <f t="shared" si="4"/>
        <v>0</v>
      </c>
      <c r="L15" s="225">
        <f t="shared" si="4"/>
        <v>21110</v>
      </c>
      <c r="M15" s="225">
        <f t="shared" si="4"/>
        <v>0</v>
      </c>
      <c r="N15" s="225">
        <f t="shared" si="4"/>
        <v>0</v>
      </c>
      <c r="O15" s="225">
        <f t="shared" si="4"/>
        <v>22056</v>
      </c>
      <c r="P15" s="195">
        <f t="shared" si="4"/>
        <v>0</v>
      </c>
    </row>
    <row r="16" spans="2:16" ht="12.75">
      <c r="B16" s="67"/>
      <c r="C16" s="351" t="str">
        <f>+'I. Institutions'!C17</f>
        <v>Limited Admission University</v>
      </c>
      <c r="D16" s="199"/>
      <c r="E16" s="112"/>
      <c r="F16" s="113"/>
      <c r="G16" s="113"/>
      <c r="H16" s="113"/>
      <c r="I16" s="113"/>
      <c r="J16" s="375"/>
      <c r="K16" s="375"/>
      <c r="L16" s="375">
        <v>19888</v>
      </c>
      <c r="M16" s="528"/>
      <c r="N16" s="529"/>
      <c r="O16" s="530">
        <v>20017</v>
      </c>
      <c r="P16" s="430"/>
    </row>
    <row r="17" spans="2:16" ht="12.75">
      <c r="B17" s="67"/>
      <c r="C17" s="351" t="str">
        <f>+'I. Institutions'!C18</f>
        <v>Open University</v>
      </c>
      <c r="D17" s="199"/>
      <c r="E17" s="115"/>
      <c r="F17" s="116"/>
      <c r="G17" s="116"/>
      <c r="H17" s="116"/>
      <c r="I17" s="116"/>
      <c r="J17" s="376"/>
      <c r="K17" s="376"/>
      <c r="L17" s="376">
        <v>1222</v>
      </c>
      <c r="M17" s="531"/>
      <c r="N17" s="532"/>
      <c r="O17" s="376">
        <v>1161</v>
      </c>
      <c r="P17" s="117"/>
    </row>
    <row r="18" spans="2:16" ht="12.75">
      <c r="B18" s="67"/>
      <c r="C18" s="351" t="str">
        <f>+'I. Institutions'!C19</f>
        <v>Autonomous University</v>
      </c>
      <c r="D18" s="199"/>
      <c r="E18" s="118"/>
      <c r="F18" s="119"/>
      <c r="G18" s="119"/>
      <c r="H18" s="119"/>
      <c r="I18" s="119"/>
      <c r="J18" s="526"/>
      <c r="K18" s="526"/>
      <c r="L18" s="526"/>
      <c r="M18" s="533"/>
      <c r="N18" s="534"/>
      <c r="O18" s="526">
        <v>878</v>
      </c>
      <c r="P18" s="120"/>
    </row>
    <row r="19" spans="2:16" ht="12.75">
      <c r="B19" s="67"/>
      <c r="C19" s="68" t="str">
        <f>+t_2</f>
        <v>2. Non-university postsecondary</v>
      </c>
      <c r="D19" s="199"/>
      <c r="E19" s="188">
        <f aca="true" t="shared" si="5" ref="E19:P19">SUM(E20:E20)</f>
        <v>0</v>
      </c>
      <c r="F19" s="189">
        <f t="shared" si="5"/>
        <v>0</v>
      </c>
      <c r="G19" s="189">
        <f t="shared" si="5"/>
        <v>0</v>
      </c>
      <c r="H19" s="189">
        <f t="shared" si="5"/>
        <v>0</v>
      </c>
      <c r="I19" s="189">
        <f t="shared" si="5"/>
        <v>0</v>
      </c>
      <c r="J19" s="169">
        <f t="shared" si="5"/>
        <v>0</v>
      </c>
      <c r="K19" s="169">
        <f t="shared" si="5"/>
        <v>0</v>
      </c>
      <c r="L19" s="169">
        <f t="shared" si="5"/>
        <v>0</v>
      </c>
      <c r="M19" s="136">
        <f t="shared" si="5"/>
        <v>0</v>
      </c>
      <c r="N19" s="136">
        <f t="shared" si="5"/>
        <v>0</v>
      </c>
      <c r="O19" s="136">
        <f t="shared" si="5"/>
        <v>0</v>
      </c>
      <c r="P19" s="27">
        <f t="shared" si="5"/>
        <v>0</v>
      </c>
    </row>
    <row r="20" spans="2:16" ht="12.75">
      <c r="B20" s="67"/>
      <c r="C20" s="351" t="str">
        <f>+'I. Institutions'!C21</f>
        <v>Community College</v>
      </c>
      <c r="D20" s="199"/>
      <c r="E20" s="19"/>
      <c r="F20" s="13"/>
      <c r="G20" s="13"/>
      <c r="H20" s="13"/>
      <c r="I20" s="13"/>
      <c r="J20" s="127"/>
      <c r="K20" s="127"/>
      <c r="L20" s="127"/>
      <c r="M20" s="535"/>
      <c r="N20" s="535"/>
      <c r="O20" s="535"/>
      <c r="P20" s="431"/>
    </row>
    <row r="21" spans="1:16" s="141" customFormat="1" ht="12.75">
      <c r="A21" s="3"/>
      <c r="B21" s="177" t="str">
        <f>+ca_3</f>
        <v>C.Total (private and public) </v>
      </c>
      <c r="C21" s="178"/>
      <c r="D21" s="200"/>
      <c r="E21" s="179">
        <f>+E22+E26</f>
        <v>0</v>
      </c>
      <c r="F21" s="179">
        <f aca="true" t="shared" si="6" ref="F21:P21">+F22+F26</f>
        <v>0</v>
      </c>
      <c r="G21" s="179">
        <f t="shared" si="6"/>
        <v>0</v>
      </c>
      <c r="H21" s="179">
        <f t="shared" si="6"/>
        <v>0</v>
      </c>
      <c r="I21" s="179">
        <f t="shared" si="6"/>
        <v>0</v>
      </c>
      <c r="J21" s="281">
        <f t="shared" si="6"/>
        <v>6325</v>
      </c>
      <c r="K21" s="281">
        <f t="shared" si="6"/>
        <v>7009</v>
      </c>
      <c r="L21" s="281">
        <f t="shared" si="6"/>
        <v>29093</v>
      </c>
      <c r="M21" s="282">
        <f t="shared" si="6"/>
        <v>8724</v>
      </c>
      <c r="N21" s="282">
        <f t="shared" si="6"/>
        <v>9354</v>
      </c>
      <c r="O21" s="282">
        <f t="shared" si="6"/>
        <v>31630</v>
      </c>
      <c r="P21" s="180">
        <f t="shared" si="6"/>
        <v>0</v>
      </c>
    </row>
    <row r="22" spans="1:16" ht="12.75">
      <c r="A22" s="2"/>
      <c r="B22" s="181"/>
      <c r="C22" s="182" t="str">
        <f>+t_1</f>
        <v>1. Universities</v>
      </c>
      <c r="D22" s="201"/>
      <c r="E22" s="184">
        <f aca="true" t="shared" si="7" ref="E22:P22">+E7+E15</f>
        <v>0</v>
      </c>
      <c r="F22" s="184">
        <f t="shared" si="7"/>
        <v>0</v>
      </c>
      <c r="G22" s="184">
        <f t="shared" si="7"/>
        <v>0</v>
      </c>
      <c r="H22" s="184">
        <f t="shared" si="7"/>
        <v>0</v>
      </c>
      <c r="I22" s="184">
        <f t="shared" si="7"/>
        <v>0</v>
      </c>
      <c r="J22" s="283">
        <f t="shared" si="7"/>
        <v>5683</v>
      </c>
      <c r="K22" s="283">
        <f t="shared" si="7"/>
        <v>6141</v>
      </c>
      <c r="L22" s="283">
        <f t="shared" si="7"/>
        <v>27858</v>
      </c>
      <c r="M22" s="536">
        <f t="shared" si="7"/>
        <v>7521</v>
      </c>
      <c r="N22" s="536">
        <f t="shared" si="7"/>
        <v>7942</v>
      </c>
      <c r="O22" s="536">
        <f t="shared" si="7"/>
        <v>29951</v>
      </c>
      <c r="P22" s="432">
        <f t="shared" si="7"/>
        <v>0</v>
      </c>
    </row>
    <row r="23" spans="1:16" ht="12.75">
      <c r="A23" s="2"/>
      <c r="B23" s="67"/>
      <c r="C23" s="68"/>
      <c r="D23" s="202"/>
      <c r="E23" s="69"/>
      <c r="F23" s="69"/>
      <c r="G23" s="69"/>
      <c r="H23" s="69"/>
      <c r="I23" s="69"/>
      <c r="J23" s="285"/>
      <c r="K23" s="285"/>
      <c r="L23" s="285"/>
      <c r="M23" s="422"/>
      <c r="N23" s="422"/>
      <c r="O23" s="422"/>
      <c r="P23" s="402"/>
    </row>
    <row r="24" spans="1:16" ht="12.75">
      <c r="A24" s="2"/>
      <c r="B24" s="67"/>
      <c r="C24" s="68"/>
      <c r="D24" s="202"/>
      <c r="E24" s="69"/>
      <c r="F24" s="69"/>
      <c r="G24" s="69"/>
      <c r="H24" s="69"/>
      <c r="I24" s="69"/>
      <c r="J24" s="285"/>
      <c r="K24" s="285"/>
      <c r="L24" s="285"/>
      <c r="M24" s="422"/>
      <c r="N24" s="422"/>
      <c r="O24" s="422"/>
      <c r="P24" s="402"/>
    </row>
    <row r="25" spans="1:16" ht="12.75">
      <c r="A25" s="2"/>
      <c r="B25" s="67"/>
      <c r="C25" s="68"/>
      <c r="D25" s="202"/>
      <c r="E25" s="69"/>
      <c r="F25" s="69"/>
      <c r="G25" s="69"/>
      <c r="H25" s="69"/>
      <c r="I25" s="69"/>
      <c r="J25" s="285"/>
      <c r="K25" s="285"/>
      <c r="L25" s="285"/>
      <c r="M25" s="422"/>
      <c r="N25" s="422"/>
      <c r="O25" s="422"/>
      <c r="P25" s="402"/>
    </row>
    <row r="26" spans="1:16" ht="12.75">
      <c r="A26" s="2"/>
      <c r="B26" s="67"/>
      <c r="C26" s="68" t="str">
        <f>+t_2</f>
        <v>2. Non-university postsecondary</v>
      </c>
      <c r="D26" s="202"/>
      <c r="E26" s="70">
        <f aca="true" t="shared" si="8" ref="E26:P26">+E10+E19</f>
        <v>0</v>
      </c>
      <c r="F26" s="70">
        <f t="shared" si="8"/>
        <v>0</v>
      </c>
      <c r="G26" s="70">
        <f t="shared" si="8"/>
        <v>0</v>
      </c>
      <c r="H26" s="70">
        <f t="shared" si="8"/>
        <v>0</v>
      </c>
      <c r="I26" s="70">
        <f t="shared" si="8"/>
        <v>0</v>
      </c>
      <c r="J26" s="286">
        <f t="shared" si="8"/>
        <v>642</v>
      </c>
      <c r="K26" s="286">
        <f t="shared" si="8"/>
        <v>868</v>
      </c>
      <c r="L26" s="286">
        <f t="shared" si="8"/>
        <v>1235</v>
      </c>
      <c r="M26" s="422">
        <f t="shared" si="8"/>
        <v>1203</v>
      </c>
      <c r="N26" s="422">
        <f t="shared" si="8"/>
        <v>1412</v>
      </c>
      <c r="O26" s="422">
        <f t="shared" si="8"/>
        <v>1679</v>
      </c>
      <c r="P26" s="402">
        <f t="shared" si="8"/>
        <v>0</v>
      </c>
    </row>
    <row r="27" spans="1:16" ht="12.75">
      <c r="A27" s="2"/>
      <c r="B27" s="67"/>
      <c r="C27" s="183"/>
      <c r="D27" s="202"/>
      <c r="E27" s="70"/>
      <c r="F27" s="89"/>
      <c r="G27" s="89"/>
      <c r="H27" s="89"/>
      <c r="I27" s="89"/>
      <c r="J27" s="89"/>
      <c r="K27" s="89"/>
      <c r="L27" s="89"/>
      <c r="M27" s="401"/>
      <c r="N27" s="401"/>
      <c r="O27" s="401"/>
      <c r="P27" s="402"/>
    </row>
    <row r="28" spans="1:16" ht="12.75">
      <c r="A28" s="2"/>
      <c r="B28" s="67"/>
      <c r="C28" s="183"/>
      <c r="D28" s="202"/>
      <c r="E28" s="70"/>
      <c r="F28" s="89"/>
      <c r="G28" s="89"/>
      <c r="H28" s="89"/>
      <c r="I28" s="89"/>
      <c r="J28" s="89"/>
      <c r="K28" s="89"/>
      <c r="L28" s="89"/>
      <c r="M28" s="401"/>
      <c r="N28" s="401"/>
      <c r="O28" s="401"/>
      <c r="P28" s="402"/>
    </row>
    <row r="29" spans="1:16" ht="11.25" customHeight="1">
      <c r="A29" s="2"/>
      <c r="B29" s="58"/>
      <c r="C29" s="221"/>
      <c r="D29" s="210"/>
      <c r="E29" s="222"/>
      <c r="F29" s="222"/>
      <c r="G29" s="222"/>
      <c r="H29" s="222"/>
      <c r="I29" s="222"/>
      <c r="J29" s="222"/>
      <c r="K29" s="222"/>
      <c r="L29" s="222"/>
      <c r="M29" s="403"/>
      <c r="N29" s="403"/>
      <c r="O29" s="403"/>
      <c r="P29" s="404"/>
    </row>
    <row r="30" spans="1:9" ht="11.25" customHeight="1">
      <c r="A30" s="2"/>
      <c r="B30" s="11"/>
      <c r="C30" s="2"/>
      <c r="D30" s="213"/>
      <c r="E30" s="2"/>
      <c r="F30" s="2"/>
      <c r="G30" s="2"/>
      <c r="H30" s="2"/>
      <c r="I30" s="2"/>
    </row>
    <row r="31" spans="1:9" ht="11.25" customHeight="1">
      <c r="A31" s="2"/>
      <c r="B31" s="11"/>
      <c r="C31" s="2"/>
      <c r="D31" s="213"/>
      <c r="E31" s="2"/>
      <c r="F31" s="2"/>
      <c r="G31" s="2"/>
      <c r="H31" s="2"/>
      <c r="I31" s="2"/>
    </row>
    <row r="32" spans="1:16" ht="11.25" customHeight="1">
      <c r="A32" s="2"/>
      <c r="B32" s="100" t="s">
        <v>139</v>
      </c>
      <c r="C32" s="101"/>
      <c r="D32" s="203"/>
      <c r="E32" s="102">
        <v>1980</v>
      </c>
      <c r="F32" s="102">
        <v>1985</v>
      </c>
      <c r="G32" s="102">
        <v>1990</v>
      </c>
      <c r="H32" s="102">
        <v>1995</v>
      </c>
      <c r="I32" s="102">
        <v>1996</v>
      </c>
      <c r="J32" s="102">
        <v>1997</v>
      </c>
      <c r="K32" s="102">
        <v>1998</v>
      </c>
      <c r="L32" s="102">
        <v>1999</v>
      </c>
      <c r="M32" s="433">
        <v>2000</v>
      </c>
      <c r="N32" s="361">
        <v>2001</v>
      </c>
      <c r="O32" s="361">
        <v>2002</v>
      </c>
      <c r="P32" s="361">
        <v>2003</v>
      </c>
    </row>
    <row r="33" spans="1:16" ht="22.5" customHeight="1">
      <c r="A33" s="2"/>
      <c r="B33" s="150">
        <v>1</v>
      </c>
      <c r="C33" s="156" t="s">
        <v>128</v>
      </c>
      <c r="D33" s="80"/>
      <c r="E33" s="52" t="str">
        <f aca="true" t="shared" si="9" ref="E33:P33">IF(E21&gt;0,E6/E21,"-")</f>
        <v>-</v>
      </c>
      <c r="F33" s="52" t="str">
        <f t="shared" si="9"/>
        <v>-</v>
      </c>
      <c r="G33" s="52" t="str">
        <f t="shared" si="9"/>
        <v>-</v>
      </c>
      <c r="H33" s="52" t="str">
        <f t="shared" si="9"/>
        <v>-</v>
      </c>
      <c r="I33" s="52" t="str">
        <f t="shared" si="9"/>
        <v>-</v>
      </c>
      <c r="J33" s="52">
        <f t="shared" si="9"/>
        <v>1</v>
      </c>
      <c r="K33" s="52">
        <f t="shared" si="9"/>
        <v>1</v>
      </c>
      <c r="L33" s="52">
        <f t="shared" si="9"/>
        <v>0.27439590279448667</v>
      </c>
      <c r="M33" s="434">
        <f t="shared" si="9"/>
        <v>1</v>
      </c>
      <c r="N33" s="434">
        <f t="shared" si="9"/>
        <v>1</v>
      </c>
      <c r="O33" s="434">
        <f t="shared" si="9"/>
        <v>0.30268732216250394</v>
      </c>
      <c r="P33" s="435" t="str">
        <f t="shared" si="9"/>
        <v>-</v>
      </c>
    </row>
    <row r="34" spans="2:16" ht="31.5">
      <c r="B34" s="152">
        <v>2</v>
      </c>
      <c r="C34" s="157" t="s">
        <v>129</v>
      </c>
      <c r="D34" s="77"/>
      <c r="E34" s="42" t="str">
        <f>+IF(E6&gt;0,E7/E6,"-")</f>
        <v>-</v>
      </c>
      <c r="F34" s="42" t="str">
        <f aca="true" t="shared" si="10" ref="F34:P34">+IF(F6&gt;0,F7/F6,"-")</f>
        <v>-</v>
      </c>
      <c r="G34" s="42" t="str">
        <f t="shared" si="10"/>
        <v>-</v>
      </c>
      <c r="H34" s="42" t="str">
        <f t="shared" si="10"/>
        <v>-</v>
      </c>
      <c r="I34" s="42" t="str">
        <f t="shared" si="10"/>
        <v>-</v>
      </c>
      <c r="J34" s="42">
        <f t="shared" si="10"/>
        <v>0.898498023715415</v>
      </c>
      <c r="K34" s="42">
        <f t="shared" si="10"/>
        <v>0.8761592238550435</v>
      </c>
      <c r="L34" s="42">
        <f t="shared" si="10"/>
        <v>0.8452962545408994</v>
      </c>
      <c r="M34" s="42">
        <f t="shared" si="10"/>
        <v>0.8621045392022009</v>
      </c>
      <c r="N34" s="42">
        <f t="shared" si="10"/>
        <v>0.8490485353859312</v>
      </c>
      <c r="O34" s="42">
        <f t="shared" si="10"/>
        <v>0.8246292040944224</v>
      </c>
      <c r="P34" s="43" t="str">
        <f t="shared" si="10"/>
        <v>-</v>
      </c>
    </row>
    <row r="35" spans="2:16" ht="32.25" customHeight="1">
      <c r="B35" s="154">
        <v>3</v>
      </c>
      <c r="C35" s="196" t="s">
        <v>130</v>
      </c>
      <c r="D35" s="96"/>
      <c r="E35" s="48" t="str">
        <f>IF(E14&gt;0,E15/E14,"-")</f>
        <v>-</v>
      </c>
      <c r="F35" s="48" t="str">
        <f aca="true" t="shared" si="11" ref="F35:P35">IF(F14&gt;0,F15/F14,"-")</f>
        <v>-</v>
      </c>
      <c r="G35" s="48" t="str">
        <f t="shared" si="11"/>
        <v>-</v>
      </c>
      <c r="H35" s="48" t="str">
        <f t="shared" si="11"/>
        <v>-</v>
      </c>
      <c r="I35" s="48" t="str">
        <f t="shared" si="11"/>
        <v>-</v>
      </c>
      <c r="J35" s="48" t="str">
        <f t="shared" si="11"/>
        <v>-</v>
      </c>
      <c r="K35" s="48" t="str">
        <f t="shared" si="11"/>
        <v>-</v>
      </c>
      <c r="L35" s="48">
        <f t="shared" si="11"/>
        <v>1</v>
      </c>
      <c r="M35" s="48" t="str">
        <f t="shared" si="11"/>
        <v>-</v>
      </c>
      <c r="N35" s="48" t="str">
        <f t="shared" si="11"/>
        <v>-</v>
      </c>
      <c r="O35" s="48">
        <f t="shared" si="11"/>
        <v>1</v>
      </c>
      <c r="P35" s="49" t="str">
        <f t="shared" si="11"/>
        <v>-</v>
      </c>
    </row>
    <row r="36" spans="2:16" ht="10.5" customHeight="1">
      <c r="B36" s="11"/>
      <c r="C36" s="6"/>
      <c r="D36" s="7"/>
      <c r="E36" s="6"/>
      <c r="F36" s="7"/>
      <c r="G36" s="7"/>
      <c r="H36" s="7"/>
      <c r="I36" s="7"/>
      <c r="J36" s="7"/>
      <c r="K36" s="7"/>
      <c r="L36" s="7"/>
      <c r="M36" s="7"/>
      <c r="N36" s="7"/>
      <c r="O36" s="7"/>
      <c r="P36" s="7"/>
    </row>
    <row r="37" spans="2:16" ht="13.5" customHeight="1">
      <c r="B37" s="242" t="s">
        <v>96</v>
      </c>
      <c r="C37" s="81"/>
      <c r="D37" s="82"/>
      <c r="E37" s="82"/>
      <c r="F37" s="82"/>
      <c r="G37" s="82"/>
      <c r="H37" s="82"/>
      <c r="I37" s="82"/>
      <c r="J37" s="82"/>
      <c r="K37" s="82"/>
      <c r="L37" s="82"/>
      <c r="M37" s="83"/>
      <c r="N37" s="362"/>
      <c r="O37" s="362"/>
      <c r="P37" s="362"/>
    </row>
    <row r="38" spans="1:17" ht="12.75">
      <c r="A38" s="2"/>
      <c r="B38" s="85" t="s">
        <v>97</v>
      </c>
      <c r="C38" s="476" t="s">
        <v>98</v>
      </c>
      <c r="D38" s="362"/>
      <c r="E38" s="362"/>
      <c r="F38" s="362"/>
      <c r="G38" s="362"/>
      <c r="H38" s="362"/>
      <c r="I38" s="362"/>
      <c r="J38" s="362"/>
      <c r="K38" s="362"/>
      <c r="L38" s="362"/>
      <c r="M38" s="477"/>
      <c r="N38" s="362"/>
      <c r="O38" s="362"/>
      <c r="P38" s="362"/>
      <c r="Q38" s="7"/>
    </row>
    <row r="39" spans="2:16" ht="11.25" customHeight="1">
      <c r="B39" s="239">
        <v>1</v>
      </c>
      <c r="C39" s="454" t="s">
        <v>263</v>
      </c>
      <c r="D39" s="455"/>
      <c r="E39" s="455"/>
      <c r="F39" s="455"/>
      <c r="G39" s="455"/>
      <c r="H39" s="455"/>
      <c r="I39" s="455"/>
      <c r="J39" s="455"/>
      <c r="K39" s="455"/>
      <c r="L39" s="455"/>
      <c r="M39" s="455"/>
      <c r="N39" s="455"/>
      <c r="O39" s="455"/>
      <c r="P39" s="456"/>
    </row>
    <row r="40" spans="2:16" ht="13.5" customHeight="1">
      <c r="B40" s="240"/>
      <c r="C40" s="583"/>
      <c r="D40" s="584"/>
      <c r="E40" s="584"/>
      <c r="F40" s="584"/>
      <c r="G40" s="584"/>
      <c r="H40" s="584"/>
      <c r="I40" s="584"/>
      <c r="J40" s="584"/>
      <c r="K40" s="584"/>
      <c r="L40" s="584"/>
      <c r="M40" s="584"/>
      <c r="N40" s="584"/>
      <c r="O40" s="584"/>
      <c r="P40" s="585"/>
    </row>
    <row r="41" spans="2:16" ht="13.5" customHeight="1">
      <c r="B41" s="241"/>
      <c r="C41" s="586"/>
      <c r="D41" s="587"/>
      <c r="E41" s="587"/>
      <c r="F41" s="587"/>
      <c r="G41" s="587"/>
      <c r="H41" s="587"/>
      <c r="I41" s="587"/>
      <c r="J41" s="587"/>
      <c r="K41" s="587"/>
      <c r="L41" s="587"/>
      <c r="M41" s="587"/>
      <c r="N41" s="587"/>
      <c r="O41" s="587"/>
      <c r="P41" s="588"/>
    </row>
    <row r="42" spans="2:9" ht="13.5" customHeight="1">
      <c r="B42" s="2"/>
      <c r="C42" s="2"/>
      <c r="D42" s="213"/>
      <c r="E42" s="2"/>
      <c r="F42" s="2"/>
      <c r="G42" s="2"/>
      <c r="H42" s="2"/>
      <c r="I42" s="2"/>
    </row>
    <row r="43" spans="2:9" ht="13.5" customHeight="1">
      <c r="B43" s="2"/>
      <c r="C43" s="2"/>
      <c r="D43" s="213"/>
      <c r="E43" s="2"/>
      <c r="F43" s="2"/>
      <c r="G43" s="2"/>
      <c r="H43" s="2"/>
      <c r="I43" s="2"/>
    </row>
    <row r="44" spans="1:9" ht="12.75">
      <c r="A44" s="2"/>
      <c r="B44" s="2"/>
      <c r="C44" s="2"/>
      <c r="D44" s="213"/>
      <c r="E44" s="2"/>
      <c r="F44" s="2"/>
      <c r="G44" s="2"/>
      <c r="H44" s="2"/>
      <c r="I44" s="2"/>
    </row>
    <row r="45" spans="1:9" ht="12.75">
      <c r="A45" s="2"/>
      <c r="B45" s="2"/>
      <c r="C45" s="2"/>
      <c r="D45" s="213"/>
      <c r="E45" s="2"/>
      <c r="F45" s="2"/>
      <c r="G45" s="2"/>
      <c r="H45" s="2"/>
      <c r="I45" s="2"/>
    </row>
    <row r="46" spans="1:9" ht="12.75">
      <c r="A46" s="2"/>
      <c r="B46" s="2"/>
      <c r="C46" s="2"/>
      <c r="D46" s="213"/>
      <c r="E46" s="2"/>
      <c r="F46" s="2"/>
      <c r="G46" s="2"/>
      <c r="H46" s="2"/>
      <c r="I46" s="2"/>
    </row>
    <row r="47" spans="1:9" ht="12.75">
      <c r="A47" s="2"/>
      <c r="B47" s="2"/>
      <c r="C47" s="2"/>
      <c r="D47" s="213"/>
      <c r="E47" s="2"/>
      <c r="F47" s="2"/>
      <c r="G47" s="2"/>
      <c r="H47" s="2"/>
      <c r="I47" s="2"/>
    </row>
    <row r="48" spans="1:9" ht="12.75">
      <c r="A48" s="2"/>
      <c r="B48" s="2"/>
      <c r="C48" s="2"/>
      <c r="D48" s="213"/>
      <c r="E48" s="2"/>
      <c r="F48" s="2"/>
      <c r="G48" s="2"/>
      <c r="H48" s="2"/>
      <c r="I48" s="2"/>
    </row>
    <row r="49" spans="1:9" ht="12.75">
      <c r="A49" s="2"/>
      <c r="B49" s="2"/>
      <c r="C49" s="2"/>
      <c r="D49" s="213"/>
      <c r="E49" s="2"/>
      <c r="F49" s="2"/>
      <c r="G49" s="2"/>
      <c r="H49" s="2"/>
      <c r="I49" s="2"/>
    </row>
    <row r="50" spans="1:9" ht="12.75">
      <c r="A50" s="2"/>
      <c r="B50" s="2"/>
      <c r="C50" s="2"/>
      <c r="D50" s="213"/>
      <c r="E50" s="2"/>
      <c r="F50" s="2"/>
      <c r="G50" s="2"/>
      <c r="H50" s="2"/>
      <c r="I50" s="2"/>
    </row>
    <row r="51" spans="1:9" ht="12.75">
      <c r="A51" s="2"/>
      <c r="B51" s="2"/>
      <c r="C51" s="2"/>
      <c r="D51" s="213"/>
      <c r="E51" s="2"/>
      <c r="F51" s="2"/>
      <c r="G51" s="2"/>
      <c r="H51" s="2"/>
      <c r="I51" s="2"/>
    </row>
    <row r="52" spans="1:9" ht="12.75">
      <c r="A52" s="2"/>
      <c r="B52" s="2"/>
      <c r="C52" s="2"/>
      <c r="D52" s="213"/>
      <c r="E52" s="2"/>
      <c r="F52" s="2"/>
      <c r="G52" s="2"/>
      <c r="H52" s="2"/>
      <c r="I52" s="2"/>
    </row>
    <row r="53" spans="1:9" ht="12.75">
      <c r="A53" s="2"/>
      <c r="B53" s="2"/>
      <c r="C53" s="2"/>
      <c r="D53" s="213"/>
      <c r="E53" s="2"/>
      <c r="F53" s="2"/>
      <c r="G53" s="2"/>
      <c r="H53" s="2"/>
      <c r="I53" s="2"/>
    </row>
    <row r="54" spans="1:9" ht="12.75">
      <c r="A54" s="2"/>
      <c r="B54" s="2"/>
      <c r="C54" s="2"/>
      <c r="D54" s="213"/>
      <c r="E54" s="2"/>
      <c r="F54" s="2"/>
      <c r="G54" s="2"/>
      <c r="H54" s="2"/>
      <c r="I54" s="2"/>
    </row>
    <row r="55" spans="1:9" ht="12.75">
      <c r="A55" s="2"/>
      <c r="B55" s="2"/>
      <c r="C55" s="2"/>
      <c r="D55" s="213"/>
      <c r="E55" s="2"/>
      <c r="F55" s="2"/>
      <c r="G55" s="2"/>
      <c r="H55" s="2"/>
      <c r="I55" s="2"/>
    </row>
    <row r="56" ht="12.75">
      <c r="A56" s="2"/>
    </row>
    <row r="58" spans="2:16" ht="15">
      <c r="B58" s="60" t="str">
        <f>+Index!B19</f>
        <v>III.2. Faculty by time status</v>
      </c>
      <c r="C58" s="61"/>
      <c r="D58" s="62"/>
      <c r="E58" s="62"/>
      <c r="F58" s="62"/>
      <c r="G58" s="62"/>
      <c r="H58" s="62"/>
      <c r="I58" s="62"/>
      <c r="J58" s="62"/>
      <c r="K58" s="62"/>
      <c r="L58" s="62"/>
      <c r="M58" s="62"/>
      <c r="N58" s="62"/>
      <c r="O58" s="62"/>
      <c r="P58" s="63"/>
    </row>
    <row r="59" spans="2:16" ht="12.75">
      <c r="B59" s="6"/>
      <c r="C59" s="6"/>
      <c r="D59" s="7"/>
      <c r="E59" s="7"/>
      <c r="F59" s="7"/>
      <c r="G59" s="7"/>
      <c r="H59" s="7"/>
      <c r="I59" s="7"/>
      <c r="J59" s="7"/>
      <c r="K59" s="7"/>
      <c r="L59" s="7"/>
      <c r="M59" s="7"/>
      <c r="N59" s="7"/>
      <c r="O59" s="7"/>
      <c r="P59" s="7"/>
    </row>
    <row r="60" spans="2:16" ht="13.5" thickBot="1">
      <c r="B60" s="23" t="s">
        <v>61</v>
      </c>
      <c r="C60" s="29"/>
      <c r="D60" s="197" t="s">
        <v>92</v>
      </c>
      <c r="E60" s="24">
        <v>1980</v>
      </c>
      <c r="F60" s="24">
        <v>1985</v>
      </c>
      <c r="G60" s="24">
        <v>1990</v>
      </c>
      <c r="H60" s="24">
        <v>1995</v>
      </c>
      <c r="I60" s="24">
        <v>1996</v>
      </c>
      <c r="J60" s="24">
        <v>1997</v>
      </c>
      <c r="K60" s="24">
        <v>1998</v>
      </c>
      <c r="L60" s="24">
        <v>1999</v>
      </c>
      <c r="M60" s="25">
        <v>2000</v>
      </c>
      <c r="N60" s="361">
        <v>2001</v>
      </c>
      <c r="O60" s="361">
        <v>2002</v>
      </c>
      <c r="P60" s="361">
        <v>2003</v>
      </c>
    </row>
    <row r="61" spans="2:16" ht="12.75">
      <c r="B61" s="35" t="str">
        <f>+ca_1</f>
        <v>A. Private Institutions</v>
      </c>
      <c r="C61" s="74"/>
      <c r="D61" s="210"/>
      <c r="E61" s="8">
        <f>SUM(E62:E64)</f>
        <v>0</v>
      </c>
      <c r="F61" s="8">
        <f aca="true" t="shared" si="12" ref="F61:P61">SUM(F62:F64)</f>
        <v>0</v>
      </c>
      <c r="G61" s="8">
        <f t="shared" si="12"/>
        <v>0</v>
      </c>
      <c r="H61" s="8">
        <f t="shared" si="12"/>
        <v>5622</v>
      </c>
      <c r="I61" s="8">
        <f t="shared" si="12"/>
        <v>0</v>
      </c>
      <c r="J61" s="8">
        <f t="shared" si="12"/>
        <v>6325</v>
      </c>
      <c r="K61" s="8">
        <f t="shared" si="12"/>
        <v>7009</v>
      </c>
      <c r="L61" s="8">
        <f t="shared" si="12"/>
        <v>7983</v>
      </c>
      <c r="M61" s="26">
        <f t="shared" si="12"/>
        <v>8724</v>
      </c>
      <c r="N61" s="539">
        <f t="shared" si="12"/>
        <v>9354</v>
      </c>
      <c r="O61" s="437">
        <f t="shared" si="12"/>
        <v>9574</v>
      </c>
      <c r="P61" s="437">
        <f t="shared" si="12"/>
        <v>10264</v>
      </c>
    </row>
    <row r="62" spans="2:16" ht="12.75">
      <c r="B62" s="67"/>
      <c r="C62" s="65" t="str">
        <f>+ed_1</f>
        <v>1. Full time</v>
      </c>
      <c r="D62" s="199"/>
      <c r="E62" s="337"/>
      <c r="F62" s="337"/>
      <c r="G62" s="337"/>
      <c r="H62" s="337">
        <v>5622</v>
      </c>
      <c r="I62" s="337"/>
      <c r="J62" s="337">
        <v>6325</v>
      </c>
      <c r="K62" s="337">
        <v>7009</v>
      </c>
      <c r="L62" s="337">
        <v>7983</v>
      </c>
      <c r="M62" s="338">
        <v>8724</v>
      </c>
      <c r="N62" s="338">
        <v>9354</v>
      </c>
      <c r="O62" s="338">
        <v>9574</v>
      </c>
      <c r="P62" s="419">
        <v>10264</v>
      </c>
    </row>
    <row r="63" spans="2:16" ht="12.75">
      <c r="B63" s="67"/>
      <c r="C63" s="65" t="str">
        <f>+ed_2</f>
        <v>2. Part time</v>
      </c>
      <c r="D63" s="199"/>
      <c r="E63" s="340"/>
      <c r="F63" s="340"/>
      <c r="G63" s="340"/>
      <c r="H63" s="340"/>
      <c r="I63" s="340"/>
      <c r="J63" s="340"/>
      <c r="K63" s="340"/>
      <c r="L63" s="340"/>
      <c r="M63" s="341"/>
      <c r="N63" s="341"/>
      <c r="O63" s="341"/>
      <c r="P63" s="377"/>
    </row>
    <row r="64" spans="2:16" ht="12.75">
      <c r="B64" s="67"/>
      <c r="C64" s="65"/>
      <c r="D64" s="199"/>
      <c r="E64" s="332"/>
      <c r="F64" s="332"/>
      <c r="G64" s="332"/>
      <c r="H64" s="332"/>
      <c r="I64" s="332"/>
      <c r="J64" s="332"/>
      <c r="K64" s="332"/>
      <c r="L64" s="332"/>
      <c r="M64" s="394"/>
      <c r="N64" s="394"/>
      <c r="O64" s="394"/>
      <c r="P64" s="395"/>
    </row>
    <row r="65" spans="2:16" ht="12.75">
      <c r="B65" s="36" t="str">
        <f>+ca_2</f>
        <v>B. Public Institutions</v>
      </c>
      <c r="C65" s="75"/>
      <c r="D65" s="191">
        <v>1</v>
      </c>
      <c r="E65" s="9">
        <f>SUM(E66:E68)</f>
        <v>0</v>
      </c>
      <c r="F65" s="9">
        <f aca="true" t="shared" si="13" ref="F65:P65">SUM(F66:F68)</f>
        <v>0</v>
      </c>
      <c r="G65" s="9">
        <f t="shared" si="13"/>
        <v>0</v>
      </c>
      <c r="H65" s="9">
        <f t="shared" si="13"/>
        <v>17499</v>
      </c>
      <c r="I65" s="9">
        <f t="shared" si="13"/>
        <v>0</v>
      </c>
      <c r="J65" s="9">
        <f t="shared" si="13"/>
        <v>0</v>
      </c>
      <c r="K65" s="9">
        <f t="shared" si="13"/>
        <v>0</v>
      </c>
      <c r="L65" s="9">
        <f t="shared" si="13"/>
        <v>21110</v>
      </c>
      <c r="M65" s="27">
        <f t="shared" si="13"/>
        <v>0</v>
      </c>
      <c r="N65" s="27">
        <f t="shared" si="13"/>
        <v>0</v>
      </c>
      <c r="O65" s="27">
        <f t="shared" si="13"/>
        <v>0</v>
      </c>
      <c r="P65" s="27">
        <f t="shared" si="13"/>
        <v>23153</v>
      </c>
    </row>
    <row r="66" spans="2:16" ht="12.75">
      <c r="B66" s="67"/>
      <c r="C66" s="65" t="str">
        <f>+ed_1</f>
        <v>1. Full time</v>
      </c>
      <c r="D66" s="199"/>
      <c r="E66" s="337"/>
      <c r="F66" s="337"/>
      <c r="G66" s="337"/>
      <c r="H66" s="337">
        <v>17499</v>
      </c>
      <c r="I66" s="337"/>
      <c r="J66" s="337"/>
      <c r="K66" s="337"/>
      <c r="L66" s="337">
        <v>21110</v>
      </c>
      <c r="M66" s="338"/>
      <c r="N66" s="338"/>
      <c r="O66" s="338"/>
      <c r="P66" s="419">
        <v>23153</v>
      </c>
    </row>
    <row r="67" spans="2:16" ht="12.75">
      <c r="B67" s="67"/>
      <c r="C67" s="65" t="str">
        <f>+ed_2</f>
        <v>2. Part time</v>
      </c>
      <c r="D67" s="199"/>
      <c r="E67" s="340"/>
      <c r="F67" s="340"/>
      <c r="G67" s="340"/>
      <c r="H67" s="340"/>
      <c r="I67" s="340"/>
      <c r="J67" s="340"/>
      <c r="K67" s="340"/>
      <c r="L67" s="340"/>
      <c r="M67" s="341"/>
      <c r="N67" s="341"/>
      <c r="O67" s="341"/>
      <c r="P67" s="377"/>
    </row>
    <row r="68" spans="2:16" ht="12.75">
      <c r="B68" s="67"/>
      <c r="C68" s="65">
        <f>+C64</f>
        <v>0</v>
      </c>
      <c r="D68" s="199"/>
      <c r="E68" s="332"/>
      <c r="F68" s="332"/>
      <c r="G68" s="332"/>
      <c r="H68" s="332"/>
      <c r="I68" s="332"/>
      <c r="J68" s="332"/>
      <c r="K68" s="332"/>
      <c r="L68" s="332"/>
      <c r="M68" s="394"/>
      <c r="N68" s="394"/>
      <c r="O68" s="394"/>
      <c r="P68" s="395"/>
    </row>
    <row r="69" spans="2:16" ht="12.75">
      <c r="B69" s="36" t="str">
        <f>+ca_3</f>
        <v>C.Total (private and public) </v>
      </c>
      <c r="C69" s="75"/>
      <c r="D69" s="191"/>
      <c r="E69" s="9">
        <f>SUM(E70:E72)</f>
        <v>0</v>
      </c>
      <c r="F69" s="9">
        <f aca="true" t="shared" si="14" ref="F69:P69">SUM(F70:F72)</f>
        <v>0</v>
      </c>
      <c r="G69" s="9">
        <f t="shared" si="14"/>
        <v>0</v>
      </c>
      <c r="H69" s="9">
        <f t="shared" si="14"/>
        <v>0</v>
      </c>
      <c r="I69" s="9">
        <f t="shared" si="14"/>
        <v>0</v>
      </c>
      <c r="J69" s="9">
        <f t="shared" si="14"/>
        <v>0</v>
      </c>
      <c r="K69" s="9">
        <f t="shared" si="14"/>
        <v>0</v>
      </c>
      <c r="L69" s="9">
        <f t="shared" si="14"/>
        <v>0</v>
      </c>
      <c r="M69" s="27">
        <f t="shared" si="14"/>
        <v>0</v>
      </c>
      <c r="N69" s="27">
        <f t="shared" si="14"/>
        <v>0</v>
      </c>
      <c r="O69" s="27">
        <f t="shared" si="14"/>
        <v>0</v>
      </c>
      <c r="P69" s="27">
        <f t="shared" si="14"/>
        <v>0</v>
      </c>
    </row>
    <row r="70" spans="2:16" ht="12.75">
      <c r="B70" s="67"/>
      <c r="C70" s="65" t="str">
        <f>+ed_1</f>
        <v>1. Full time</v>
      </c>
      <c r="D70" s="202"/>
      <c r="E70" s="69">
        <f>+E62+E66</f>
        <v>0</v>
      </c>
      <c r="F70" s="69"/>
      <c r="G70" s="69"/>
      <c r="H70" s="69"/>
      <c r="I70" s="69"/>
      <c r="J70" s="69"/>
      <c r="K70" s="69"/>
      <c r="L70" s="69"/>
      <c r="M70" s="399"/>
      <c r="N70" s="399"/>
      <c r="O70" s="399"/>
      <c r="P70" s="400"/>
    </row>
    <row r="71" spans="1:16" ht="12.75">
      <c r="A71" s="2"/>
      <c r="B71" s="67"/>
      <c r="C71" s="65" t="str">
        <f>+ed_2</f>
        <v>2. Part time</v>
      </c>
      <c r="D71" s="202"/>
      <c r="E71" s="70">
        <f>+E63+E67</f>
        <v>0</v>
      </c>
      <c r="F71" s="70"/>
      <c r="G71" s="70"/>
      <c r="H71" s="70"/>
      <c r="I71" s="70"/>
      <c r="J71" s="70"/>
      <c r="K71" s="70"/>
      <c r="L71" s="70"/>
      <c r="M71" s="401"/>
      <c r="N71" s="401"/>
      <c r="O71" s="401"/>
      <c r="P71" s="402"/>
    </row>
    <row r="72" spans="1:16" ht="12.75">
      <c r="A72" s="2"/>
      <c r="B72" s="71"/>
      <c r="C72" s="90">
        <f>+C64</f>
        <v>0</v>
      </c>
      <c r="D72" s="211"/>
      <c r="E72" s="73">
        <f>+E64+E68</f>
        <v>0</v>
      </c>
      <c r="F72" s="73"/>
      <c r="G72" s="73"/>
      <c r="H72" s="73"/>
      <c r="I72" s="73"/>
      <c r="J72" s="73"/>
      <c r="K72" s="73"/>
      <c r="L72" s="73"/>
      <c r="M72" s="403"/>
      <c r="N72" s="403"/>
      <c r="O72" s="403"/>
      <c r="P72" s="404"/>
    </row>
    <row r="73" spans="1:9" ht="12.75">
      <c r="A73" s="2"/>
      <c r="B73" s="11"/>
      <c r="C73" s="2"/>
      <c r="D73" s="213"/>
      <c r="E73" s="2"/>
      <c r="F73" s="2"/>
      <c r="G73" s="2"/>
      <c r="H73" s="2"/>
      <c r="I73" s="2"/>
    </row>
    <row r="74" spans="1:16" ht="12.75">
      <c r="A74" s="2"/>
      <c r="B74" s="100" t="s">
        <v>139</v>
      </c>
      <c r="C74" s="101"/>
      <c r="D74" s="203"/>
      <c r="E74" s="102">
        <v>1980</v>
      </c>
      <c r="F74" s="102">
        <v>1985</v>
      </c>
      <c r="G74" s="102">
        <v>1990</v>
      </c>
      <c r="H74" s="102">
        <v>1995</v>
      </c>
      <c r="I74" s="102">
        <v>1996</v>
      </c>
      <c r="J74" s="102">
        <v>1997</v>
      </c>
      <c r="K74" s="102">
        <v>1998</v>
      </c>
      <c r="L74" s="102">
        <v>1999</v>
      </c>
      <c r="M74" s="433">
        <v>2000</v>
      </c>
      <c r="N74" s="361">
        <v>2001</v>
      </c>
      <c r="O74" s="361">
        <v>2002</v>
      </c>
      <c r="P74" s="361">
        <v>2003</v>
      </c>
    </row>
    <row r="75" spans="1:16" ht="12.75">
      <c r="A75" s="2"/>
      <c r="B75" s="150">
        <v>1</v>
      </c>
      <c r="C75" s="156" t="s">
        <v>131</v>
      </c>
      <c r="D75" s="80"/>
      <c r="E75" s="52" t="str">
        <f>IF(E69&gt;0,E70/E69,"-")</f>
        <v>-</v>
      </c>
      <c r="F75" s="52" t="str">
        <f aca="true" t="shared" si="15" ref="F75:P75">IF(F69&gt;0,F61/F69,"-")</f>
        <v>-</v>
      </c>
      <c r="G75" s="52" t="str">
        <f t="shared" si="15"/>
        <v>-</v>
      </c>
      <c r="H75" s="52" t="str">
        <f t="shared" si="15"/>
        <v>-</v>
      </c>
      <c r="I75" s="52" t="str">
        <f t="shared" si="15"/>
        <v>-</v>
      </c>
      <c r="J75" s="52" t="str">
        <f t="shared" si="15"/>
        <v>-</v>
      </c>
      <c r="K75" s="52" t="str">
        <f t="shared" si="15"/>
        <v>-</v>
      </c>
      <c r="L75" s="52" t="str">
        <f t="shared" si="15"/>
        <v>-</v>
      </c>
      <c r="M75" s="434" t="str">
        <f t="shared" si="15"/>
        <v>-</v>
      </c>
      <c r="N75" s="434" t="str">
        <f t="shared" si="15"/>
        <v>-</v>
      </c>
      <c r="O75" s="434" t="str">
        <f t="shared" si="15"/>
        <v>-</v>
      </c>
      <c r="P75" s="435" t="str">
        <f t="shared" si="15"/>
        <v>-</v>
      </c>
    </row>
    <row r="76" spans="2:16" ht="31.5">
      <c r="B76" s="152">
        <v>2</v>
      </c>
      <c r="C76" s="157" t="s">
        <v>132</v>
      </c>
      <c r="D76" s="77"/>
      <c r="E76" s="42" t="str">
        <f>+IF(E61&gt;0,E62/E61,"-")</f>
        <v>-</v>
      </c>
      <c r="F76" s="42" t="str">
        <f aca="true" t="shared" si="16" ref="F76:P76">+IF(F61&gt;0,F62/F61,"-")</f>
        <v>-</v>
      </c>
      <c r="G76" s="42" t="str">
        <f t="shared" si="16"/>
        <v>-</v>
      </c>
      <c r="H76" s="42">
        <f t="shared" si="16"/>
        <v>1</v>
      </c>
      <c r="I76" s="42" t="str">
        <f t="shared" si="16"/>
        <v>-</v>
      </c>
      <c r="J76" s="42">
        <f t="shared" si="16"/>
        <v>1</v>
      </c>
      <c r="K76" s="42">
        <f t="shared" si="16"/>
        <v>1</v>
      </c>
      <c r="L76" s="42">
        <f t="shared" si="16"/>
        <v>1</v>
      </c>
      <c r="M76" s="42">
        <f t="shared" si="16"/>
        <v>1</v>
      </c>
      <c r="N76" s="42">
        <f t="shared" si="16"/>
        <v>1</v>
      </c>
      <c r="O76" s="42">
        <f t="shared" si="16"/>
        <v>1</v>
      </c>
      <c r="P76" s="43">
        <f t="shared" si="16"/>
        <v>1</v>
      </c>
    </row>
    <row r="77" spans="2:16" ht="32.25" customHeight="1">
      <c r="B77" s="154">
        <v>3</v>
      </c>
      <c r="C77" s="196" t="s">
        <v>133</v>
      </c>
      <c r="D77" s="96"/>
      <c r="E77" s="48" t="str">
        <f>IF(E65&gt;0,E66/E65,"-")</f>
        <v>-</v>
      </c>
      <c r="F77" s="48" t="str">
        <f aca="true" t="shared" si="17" ref="F77:P77">IF(F65&gt;0,F66/F65,"-")</f>
        <v>-</v>
      </c>
      <c r="G77" s="48" t="str">
        <f t="shared" si="17"/>
        <v>-</v>
      </c>
      <c r="H77" s="48">
        <f t="shared" si="17"/>
        <v>1</v>
      </c>
      <c r="I77" s="48" t="str">
        <f t="shared" si="17"/>
        <v>-</v>
      </c>
      <c r="J77" s="48" t="str">
        <f t="shared" si="17"/>
        <v>-</v>
      </c>
      <c r="K77" s="48" t="str">
        <f t="shared" si="17"/>
        <v>-</v>
      </c>
      <c r="L77" s="48">
        <f t="shared" si="17"/>
        <v>1</v>
      </c>
      <c r="M77" s="48" t="str">
        <f t="shared" si="17"/>
        <v>-</v>
      </c>
      <c r="N77" s="48" t="str">
        <f t="shared" si="17"/>
        <v>-</v>
      </c>
      <c r="O77" s="48" t="str">
        <f t="shared" si="17"/>
        <v>-</v>
      </c>
      <c r="P77" s="49">
        <f t="shared" si="17"/>
        <v>1</v>
      </c>
    </row>
    <row r="78" spans="2:16" ht="12" customHeight="1">
      <c r="B78" s="11"/>
      <c r="C78" s="6"/>
      <c r="D78" s="7"/>
      <c r="E78" s="6"/>
      <c r="F78" s="7"/>
      <c r="G78" s="7"/>
      <c r="H78" s="7"/>
      <c r="I78" s="7"/>
      <c r="J78" s="7"/>
      <c r="K78" s="7"/>
      <c r="L78" s="7"/>
      <c r="M78" s="7"/>
      <c r="N78" s="7"/>
      <c r="O78" s="7"/>
      <c r="P78" s="7"/>
    </row>
    <row r="79" spans="2:16" ht="14.25" customHeight="1">
      <c r="B79" s="242" t="s">
        <v>96</v>
      </c>
      <c r="C79" s="81"/>
      <c r="D79" s="82"/>
      <c r="E79" s="82"/>
      <c r="F79" s="82"/>
      <c r="G79" s="82"/>
      <c r="H79" s="82"/>
      <c r="I79" s="82"/>
      <c r="J79" s="82"/>
      <c r="K79" s="82"/>
      <c r="L79" s="82"/>
      <c r="M79" s="83"/>
      <c r="N79" s="362"/>
      <c r="O79" s="362"/>
      <c r="P79" s="362"/>
    </row>
    <row r="80" spans="1:17" ht="12.75">
      <c r="A80" s="2"/>
      <c r="B80" s="85" t="s">
        <v>97</v>
      </c>
      <c r="C80" s="86" t="s">
        <v>98</v>
      </c>
      <c r="D80" s="87"/>
      <c r="E80" s="87"/>
      <c r="F80" s="87"/>
      <c r="G80" s="87"/>
      <c r="H80" s="87"/>
      <c r="I80" s="87"/>
      <c r="J80" s="87"/>
      <c r="K80" s="87"/>
      <c r="L80" s="87"/>
      <c r="M80" s="88"/>
      <c r="N80" s="362"/>
      <c r="O80" s="362"/>
      <c r="P80" s="362"/>
      <c r="Q80" s="7"/>
    </row>
    <row r="81" spans="2:16" ht="11.25" customHeight="1">
      <c r="B81" s="239">
        <v>1</v>
      </c>
      <c r="C81" s="589" t="s">
        <v>263</v>
      </c>
      <c r="D81" s="590"/>
      <c r="E81" s="590"/>
      <c r="F81" s="590"/>
      <c r="G81" s="590"/>
      <c r="H81" s="590"/>
      <c r="I81" s="590"/>
      <c r="J81" s="590"/>
      <c r="K81" s="590"/>
      <c r="L81" s="590"/>
      <c r="M81" s="590"/>
      <c r="N81" s="590"/>
      <c r="O81" s="590"/>
      <c r="P81" s="591"/>
    </row>
    <row r="82" spans="2:16" ht="11.25" customHeight="1">
      <c r="B82" s="240"/>
      <c r="C82" s="583"/>
      <c r="D82" s="584"/>
      <c r="E82" s="584"/>
      <c r="F82" s="584"/>
      <c r="G82" s="584"/>
      <c r="H82" s="584"/>
      <c r="I82" s="584"/>
      <c r="J82" s="584"/>
      <c r="K82" s="584"/>
      <c r="L82" s="584"/>
      <c r="M82" s="584"/>
      <c r="N82" s="584"/>
      <c r="O82" s="584"/>
      <c r="P82" s="585"/>
    </row>
    <row r="83" spans="2:16" ht="13.5" customHeight="1">
      <c r="B83" s="241"/>
      <c r="C83" s="586"/>
      <c r="D83" s="587"/>
      <c r="E83" s="587"/>
      <c r="F83" s="587"/>
      <c r="G83" s="587"/>
      <c r="H83" s="587"/>
      <c r="I83" s="587"/>
      <c r="J83" s="587"/>
      <c r="K83" s="587"/>
      <c r="L83" s="587"/>
      <c r="M83" s="587"/>
      <c r="N83" s="587"/>
      <c r="O83" s="587"/>
      <c r="P83" s="588"/>
    </row>
    <row r="84" spans="2:9" ht="13.5" customHeight="1">
      <c r="B84" s="2"/>
      <c r="C84" s="2"/>
      <c r="D84" s="213"/>
      <c r="E84" s="2"/>
      <c r="F84" s="2"/>
      <c r="G84" s="2"/>
      <c r="H84" s="2"/>
      <c r="I84" s="2"/>
    </row>
    <row r="85" spans="2:9" ht="13.5" customHeight="1">
      <c r="B85" s="2"/>
      <c r="C85" s="2"/>
      <c r="D85" s="213"/>
      <c r="E85" s="2"/>
      <c r="F85" s="2"/>
      <c r="G85" s="2"/>
      <c r="H85" s="2"/>
      <c r="I85" s="2"/>
    </row>
    <row r="86" spans="1:9" ht="12.75">
      <c r="A86" s="2"/>
      <c r="B86" s="2"/>
      <c r="C86" s="2"/>
      <c r="D86" s="213"/>
      <c r="E86" s="2"/>
      <c r="F86" s="2"/>
      <c r="G86" s="2"/>
      <c r="H86" s="2"/>
      <c r="I86" s="2"/>
    </row>
    <row r="87" spans="1:9" ht="12.75">
      <c r="A87" s="2"/>
      <c r="B87" s="2"/>
      <c r="C87" s="2"/>
      <c r="D87" s="213"/>
      <c r="E87" s="2"/>
      <c r="F87" s="2"/>
      <c r="G87" s="2"/>
      <c r="H87" s="2"/>
      <c r="I87" s="2"/>
    </row>
    <row r="88" spans="1:9" ht="12.75">
      <c r="A88" s="2"/>
      <c r="B88" s="2"/>
      <c r="C88" s="2"/>
      <c r="D88" s="213"/>
      <c r="E88" s="2"/>
      <c r="F88" s="2"/>
      <c r="G88" s="2"/>
      <c r="H88" s="2"/>
      <c r="I88" s="2"/>
    </row>
    <row r="89" spans="1:9" ht="12.75">
      <c r="A89" s="2"/>
      <c r="B89" s="2"/>
      <c r="C89" s="2"/>
      <c r="D89" s="213"/>
      <c r="E89" s="2"/>
      <c r="F89" s="2"/>
      <c r="G89" s="2"/>
      <c r="H89" s="2"/>
      <c r="I89" s="2"/>
    </row>
    <row r="90" spans="1:9" ht="12.75">
      <c r="A90" s="2"/>
      <c r="B90" s="2"/>
      <c r="C90" s="2"/>
      <c r="D90" s="213"/>
      <c r="E90" s="2"/>
      <c r="F90" s="2"/>
      <c r="G90" s="2"/>
      <c r="H90" s="2"/>
      <c r="I90" s="2"/>
    </row>
    <row r="91" spans="1:9" ht="12.75">
      <c r="A91" s="2"/>
      <c r="B91" s="2"/>
      <c r="C91" s="2"/>
      <c r="D91" s="213"/>
      <c r="E91" s="2"/>
      <c r="F91" s="2"/>
      <c r="G91" s="2"/>
      <c r="H91" s="2"/>
      <c r="I91" s="2"/>
    </row>
    <row r="92" spans="1:9" ht="12.75">
      <c r="A92" s="2"/>
      <c r="B92" s="2"/>
      <c r="C92" s="2"/>
      <c r="D92" s="213"/>
      <c r="E92" s="2"/>
      <c r="F92" s="2"/>
      <c r="G92" s="2"/>
      <c r="H92" s="2"/>
      <c r="I92" s="2"/>
    </row>
    <row r="93" spans="1:9" ht="12.75">
      <c r="A93" s="2"/>
      <c r="B93" s="2"/>
      <c r="C93" s="2"/>
      <c r="D93" s="213"/>
      <c r="E93" s="2"/>
      <c r="F93" s="2"/>
      <c r="G93" s="2"/>
      <c r="H93" s="2"/>
      <c r="I93" s="2"/>
    </row>
    <row r="94" spans="1:9" ht="12.75">
      <c r="A94" s="2"/>
      <c r="B94" s="2"/>
      <c r="C94" s="2"/>
      <c r="D94" s="213"/>
      <c r="E94" s="2"/>
      <c r="F94" s="2"/>
      <c r="G94" s="2"/>
      <c r="H94" s="2"/>
      <c r="I94" s="2"/>
    </row>
    <row r="95" spans="1:9" ht="12.75">
      <c r="A95" s="2"/>
      <c r="B95" s="2"/>
      <c r="C95" s="2"/>
      <c r="D95" s="213"/>
      <c r="E95" s="2"/>
      <c r="F95" s="2"/>
      <c r="G95" s="2"/>
      <c r="H95" s="2"/>
      <c r="I95" s="2"/>
    </row>
    <row r="96" spans="1:9" ht="12.75">
      <c r="A96" s="2"/>
      <c r="B96" s="2"/>
      <c r="C96" s="2"/>
      <c r="D96" s="213"/>
      <c r="E96" s="2"/>
      <c r="F96" s="2"/>
      <c r="G96" s="2"/>
      <c r="H96" s="2"/>
      <c r="I96" s="2"/>
    </row>
    <row r="97" spans="1:9" ht="12.75">
      <c r="A97" s="2"/>
      <c r="B97" s="2"/>
      <c r="C97" s="2"/>
      <c r="D97" s="213"/>
      <c r="E97" s="2"/>
      <c r="F97" s="2"/>
      <c r="G97" s="2"/>
      <c r="H97" s="2"/>
      <c r="I97" s="2"/>
    </row>
    <row r="100" spans="2:16" ht="15">
      <c r="B100" s="60" t="str">
        <f>+Index!B20</f>
        <v>III.3. Faculty by highest degree earned</v>
      </c>
      <c r="C100" s="61"/>
      <c r="D100" s="62"/>
      <c r="E100" s="62"/>
      <c r="F100" s="62"/>
      <c r="G100" s="62"/>
      <c r="H100" s="62"/>
      <c r="I100" s="62"/>
      <c r="J100" s="62"/>
      <c r="K100" s="62"/>
      <c r="L100" s="62"/>
      <c r="M100" s="62"/>
      <c r="N100" s="62"/>
      <c r="O100" s="62"/>
      <c r="P100" s="63"/>
    </row>
    <row r="101" spans="2:16" ht="12.75">
      <c r="B101" s="6"/>
      <c r="C101" s="6"/>
      <c r="D101" s="7"/>
      <c r="E101" s="7"/>
      <c r="F101" s="7"/>
      <c r="G101" s="7"/>
      <c r="H101" s="7"/>
      <c r="I101" s="7"/>
      <c r="J101" s="7"/>
      <c r="K101" s="7"/>
      <c r="L101" s="7"/>
      <c r="M101" s="7"/>
      <c r="N101" s="7"/>
      <c r="O101" s="7"/>
      <c r="P101" s="7"/>
    </row>
    <row r="102" spans="2:16" ht="13.5" thickBot="1">
      <c r="B102" s="23" t="s">
        <v>61</v>
      </c>
      <c r="C102" s="29"/>
      <c r="D102" s="197" t="s">
        <v>92</v>
      </c>
      <c r="E102" s="24">
        <v>1980</v>
      </c>
      <c r="F102" s="24">
        <v>1985</v>
      </c>
      <c r="G102" s="24">
        <v>1990</v>
      </c>
      <c r="H102" s="24">
        <v>1995</v>
      </c>
      <c r="I102" s="24">
        <v>1996</v>
      </c>
      <c r="J102" s="24">
        <v>1997</v>
      </c>
      <c r="K102" s="24">
        <v>1998</v>
      </c>
      <c r="L102" s="24">
        <v>1999</v>
      </c>
      <c r="M102" s="25">
        <v>2000</v>
      </c>
      <c r="N102" s="361">
        <v>2001</v>
      </c>
      <c r="O102" s="361">
        <v>2002</v>
      </c>
      <c r="P102" s="361">
        <v>2003</v>
      </c>
    </row>
    <row r="103" spans="2:16" ht="12.75">
      <c r="B103" s="35" t="str">
        <f>+ca_1</f>
        <v>A. Private Institutions</v>
      </c>
      <c r="C103" s="74"/>
      <c r="D103" s="210"/>
      <c r="E103" s="8">
        <f>SUM(E104:E108)</f>
        <v>0</v>
      </c>
      <c r="F103" s="8">
        <f aca="true" t="shared" si="18" ref="F103:P103">SUM(F104:F108)</f>
        <v>0</v>
      </c>
      <c r="G103" s="8">
        <f t="shared" si="18"/>
        <v>0</v>
      </c>
      <c r="H103" s="278">
        <v>5622</v>
      </c>
      <c r="I103" s="278">
        <f t="shared" si="18"/>
        <v>0</v>
      </c>
      <c r="J103" s="278">
        <f t="shared" si="18"/>
        <v>6325</v>
      </c>
      <c r="K103" s="278">
        <f t="shared" si="18"/>
        <v>7009</v>
      </c>
      <c r="L103" s="278">
        <f t="shared" si="18"/>
        <v>7983</v>
      </c>
      <c r="M103" s="278">
        <f t="shared" si="18"/>
        <v>8724</v>
      </c>
      <c r="N103" s="537">
        <f t="shared" si="18"/>
        <v>9354</v>
      </c>
      <c r="O103" s="537">
        <f t="shared" si="18"/>
        <v>9574</v>
      </c>
      <c r="P103" s="538">
        <f t="shared" si="18"/>
        <v>10264</v>
      </c>
    </row>
    <row r="104" spans="2:16" ht="12.75">
      <c r="B104" s="67"/>
      <c r="C104" s="111" t="str">
        <f>+g_1</f>
        <v>1. Ph.D.</v>
      </c>
      <c r="D104" s="219"/>
      <c r="E104" s="337"/>
      <c r="F104" s="338"/>
      <c r="G104" s="338"/>
      <c r="H104" s="312"/>
      <c r="I104" s="312"/>
      <c r="J104" s="312">
        <v>481</v>
      </c>
      <c r="K104" s="312">
        <v>569</v>
      </c>
      <c r="L104" s="312">
        <v>679</v>
      </c>
      <c r="M104" s="312">
        <v>855</v>
      </c>
      <c r="N104" s="329">
        <v>1038</v>
      </c>
      <c r="O104" s="329">
        <v>1112</v>
      </c>
      <c r="P104" s="436">
        <v>1300</v>
      </c>
    </row>
    <row r="105" spans="2:16" ht="12.75">
      <c r="B105" s="67"/>
      <c r="C105" s="111" t="str">
        <f>+g_2</f>
        <v>2. Master</v>
      </c>
      <c r="D105" s="219">
        <v>1</v>
      </c>
      <c r="E105" s="352"/>
      <c r="F105" s="353"/>
      <c r="G105" s="353"/>
      <c r="H105" s="329"/>
      <c r="I105" s="329"/>
      <c r="J105" s="329">
        <v>3311</v>
      </c>
      <c r="K105" s="329">
        <v>3873</v>
      </c>
      <c r="L105" s="329">
        <v>4575</v>
      </c>
      <c r="M105" s="315">
        <v>5236</v>
      </c>
      <c r="N105" s="315">
        <v>5744</v>
      </c>
      <c r="O105" s="315">
        <v>5938</v>
      </c>
      <c r="P105" s="420">
        <v>6654</v>
      </c>
    </row>
    <row r="106" spans="2:16" ht="12.75">
      <c r="B106" s="67"/>
      <c r="C106" s="111" t="str">
        <f>+g_3</f>
        <v>3. First college degree</v>
      </c>
      <c r="D106" s="219"/>
      <c r="E106" s="352"/>
      <c r="F106" s="353"/>
      <c r="G106" s="353"/>
      <c r="H106" s="329"/>
      <c r="I106" s="329"/>
      <c r="J106" s="329">
        <v>2533</v>
      </c>
      <c r="K106" s="329">
        <v>2567</v>
      </c>
      <c r="L106" s="329">
        <v>2729</v>
      </c>
      <c r="M106" s="315">
        <v>2633</v>
      </c>
      <c r="N106" s="315">
        <v>2572</v>
      </c>
      <c r="O106" s="315">
        <v>2524</v>
      </c>
      <c r="P106" s="420">
        <v>2310</v>
      </c>
    </row>
    <row r="107" spans="2:16" ht="12.75">
      <c r="B107" s="67"/>
      <c r="C107" s="111" t="str">
        <f>+g_4</f>
        <v>4. Less than first college degree</v>
      </c>
      <c r="D107" s="219"/>
      <c r="E107" s="340"/>
      <c r="F107" s="341"/>
      <c r="G107" s="341"/>
      <c r="H107" s="315"/>
      <c r="I107" s="315"/>
      <c r="J107" s="315"/>
      <c r="K107" s="315"/>
      <c r="L107" s="315"/>
      <c r="M107" s="315">
        <v>0</v>
      </c>
      <c r="N107" s="315">
        <v>0</v>
      </c>
      <c r="O107" s="315">
        <v>0</v>
      </c>
      <c r="P107" s="420"/>
    </row>
    <row r="108" spans="2:16" ht="12.75">
      <c r="B108" s="67"/>
      <c r="C108" s="111"/>
      <c r="D108" s="219"/>
      <c r="E108" s="263"/>
      <c r="F108" s="261"/>
      <c r="G108" s="261"/>
      <c r="H108" s="293"/>
      <c r="I108" s="293"/>
      <c r="J108" s="293"/>
      <c r="K108" s="293"/>
      <c r="L108" s="293"/>
      <c r="M108" s="318"/>
      <c r="N108" s="318"/>
      <c r="O108" s="318"/>
      <c r="P108" s="421"/>
    </row>
    <row r="109" spans="2:16" ht="12.75">
      <c r="B109" s="36" t="str">
        <f>+ca_2</f>
        <v>B. Public Institutions</v>
      </c>
      <c r="C109" s="75"/>
      <c r="D109" s="191">
        <v>2</v>
      </c>
      <c r="E109" s="9">
        <f>SUM(E110:E114)</f>
        <v>0</v>
      </c>
      <c r="F109" s="9">
        <f aca="true" t="shared" si="19" ref="F109:P109">SUM(F110:F114)</f>
        <v>0</v>
      </c>
      <c r="G109" s="9">
        <f t="shared" si="19"/>
        <v>0</v>
      </c>
      <c r="H109" s="280">
        <f t="shared" si="19"/>
        <v>17404</v>
      </c>
      <c r="I109" s="280">
        <f t="shared" si="19"/>
        <v>19118</v>
      </c>
      <c r="J109" s="280">
        <f t="shared" si="19"/>
        <v>0</v>
      </c>
      <c r="K109" s="280">
        <f t="shared" si="19"/>
        <v>0</v>
      </c>
      <c r="L109" s="280">
        <f t="shared" si="19"/>
        <v>21110</v>
      </c>
      <c r="M109" s="280">
        <f t="shared" si="19"/>
        <v>0</v>
      </c>
      <c r="N109" s="280">
        <f t="shared" si="19"/>
        <v>0</v>
      </c>
      <c r="O109" s="280">
        <f t="shared" si="19"/>
        <v>0</v>
      </c>
      <c r="P109" s="136">
        <f t="shared" si="19"/>
        <v>22773</v>
      </c>
    </row>
    <row r="110" spans="2:16" ht="12.75">
      <c r="B110" s="67"/>
      <c r="C110" s="111" t="str">
        <f>+g_1</f>
        <v>1. Ph.D.</v>
      </c>
      <c r="D110" s="219"/>
      <c r="E110" s="244"/>
      <c r="F110" s="245"/>
      <c r="G110" s="245"/>
      <c r="H110" s="296">
        <v>4685</v>
      </c>
      <c r="I110" s="296">
        <v>5026</v>
      </c>
      <c r="J110" s="296"/>
      <c r="K110" s="296"/>
      <c r="L110" s="296">
        <v>5786</v>
      </c>
      <c r="M110" s="296"/>
      <c r="N110" s="296"/>
      <c r="O110" s="296"/>
      <c r="P110" s="297">
        <v>8176</v>
      </c>
    </row>
    <row r="111" spans="2:16" ht="12.75">
      <c r="B111" s="67"/>
      <c r="C111" s="111" t="str">
        <f>+g_2</f>
        <v>2. Master</v>
      </c>
      <c r="D111" s="219"/>
      <c r="E111" s="248"/>
      <c r="F111" s="249"/>
      <c r="G111" s="249"/>
      <c r="H111" s="299">
        <v>10178</v>
      </c>
      <c r="I111" s="299">
        <v>10762</v>
      </c>
      <c r="J111" s="299"/>
      <c r="K111" s="299"/>
      <c r="L111" s="299">
        <v>11292</v>
      </c>
      <c r="M111" s="299"/>
      <c r="N111" s="299"/>
      <c r="O111" s="299"/>
      <c r="P111" s="300">
        <v>12329</v>
      </c>
    </row>
    <row r="112" spans="2:16" ht="12.75">
      <c r="B112" s="67"/>
      <c r="C112" s="111" t="str">
        <f>+g_3</f>
        <v>3. First college degree</v>
      </c>
      <c r="D112" s="219"/>
      <c r="E112" s="248"/>
      <c r="F112" s="249"/>
      <c r="G112" s="249"/>
      <c r="H112" s="299">
        <v>2541</v>
      </c>
      <c r="I112" s="299">
        <v>3330</v>
      </c>
      <c r="J112" s="299"/>
      <c r="K112" s="299"/>
      <c r="L112" s="299">
        <v>4032</v>
      </c>
      <c r="M112" s="299"/>
      <c r="N112" s="299"/>
      <c r="O112" s="299"/>
      <c r="P112" s="300">
        <v>2258</v>
      </c>
    </row>
    <row r="113" spans="2:16" ht="12.75">
      <c r="B113" s="67"/>
      <c r="C113" s="111" t="str">
        <f>+g_4</f>
        <v>4. Less than first college degree</v>
      </c>
      <c r="D113" s="219"/>
      <c r="E113" s="248"/>
      <c r="F113" s="249"/>
      <c r="G113" s="249"/>
      <c r="H113" s="299"/>
      <c r="I113" s="299"/>
      <c r="J113" s="299"/>
      <c r="K113" s="299"/>
      <c r="L113" s="299"/>
      <c r="M113" s="299"/>
      <c r="N113" s="299"/>
      <c r="O113" s="299"/>
      <c r="P113" s="300">
        <v>10</v>
      </c>
    </row>
    <row r="114" spans="2:16" ht="12.75">
      <c r="B114" s="67"/>
      <c r="C114" s="111"/>
      <c r="D114" s="219"/>
      <c r="E114" s="252"/>
      <c r="F114" s="253"/>
      <c r="G114" s="253"/>
      <c r="H114" s="253"/>
      <c r="I114" s="253"/>
      <c r="J114" s="253"/>
      <c r="K114" s="253"/>
      <c r="L114" s="253"/>
      <c r="M114" s="253"/>
      <c r="N114" s="253"/>
      <c r="O114" s="253"/>
      <c r="P114" s="254"/>
    </row>
    <row r="115" spans="2:16" ht="12.75">
      <c r="B115" s="36" t="str">
        <f>+ca_3</f>
        <v>C.Total (private and public) </v>
      </c>
      <c r="C115" s="75"/>
      <c r="D115" s="191"/>
      <c r="E115" s="9">
        <f>SUM(E116:E120)</f>
        <v>0</v>
      </c>
      <c r="F115" s="9">
        <f aca="true" t="shared" si="20" ref="F115:P115">SUM(F116:F120)</f>
        <v>0</v>
      </c>
      <c r="G115" s="9">
        <f t="shared" si="20"/>
        <v>0</v>
      </c>
      <c r="H115" s="9">
        <f t="shared" si="20"/>
        <v>0</v>
      </c>
      <c r="I115" s="9">
        <f t="shared" si="20"/>
        <v>0</v>
      </c>
      <c r="J115" s="9">
        <f t="shared" si="20"/>
        <v>0</v>
      </c>
      <c r="K115" s="9">
        <f t="shared" si="20"/>
        <v>0</v>
      </c>
      <c r="L115" s="9">
        <f t="shared" si="20"/>
        <v>0</v>
      </c>
      <c r="M115" s="9">
        <f t="shared" si="20"/>
        <v>0</v>
      </c>
      <c r="N115" s="9">
        <f t="shared" si="20"/>
        <v>0</v>
      </c>
      <c r="O115" s="9">
        <f t="shared" si="20"/>
        <v>0</v>
      </c>
      <c r="P115" s="27">
        <f t="shared" si="20"/>
        <v>0</v>
      </c>
    </row>
    <row r="116" spans="2:16" ht="12.75">
      <c r="B116" s="67"/>
      <c r="C116" s="111" t="str">
        <f>+g_1</f>
        <v>1. Ph.D.</v>
      </c>
      <c r="D116" s="202"/>
      <c r="E116" s="69">
        <f>+E104+E110</f>
        <v>0</v>
      </c>
      <c r="F116" s="69"/>
      <c r="G116" s="69"/>
      <c r="H116" s="69"/>
      <c r="I116" s="69"/>
      <c r="J116" s="69"/>
      <c r="K116" s="69"/>
      <c r="L116" s="69"/>
      <c r="M116" s="399"/>
      <c r="N116" s="399"/>
      <c r="O116" s="399"/>
      <c r="P116" s="400"/>
    </row>
    <row r="117" spans="2:16" ht="12.75">
      <c r="B117" s="67"/>
      <c r="C117" s="111" t="str">
        <f>+g_2</f>
        <v>2. Master</v>
      </c>
      <c r="D117" s="202"/>
      <c r="E117" s="69">
        <f>+E105+E111</f>
        <v>0</v>
      </c>
      <c r="F117" s="69"/>
      <c r="G117" s="69"/>
      <c r="H117" s="69"/>
      <c r="I117" s="69"/>
      <c r="J117" s="69"/>
      <c r="K117" s="69"/>
      <c r="L117" s="69"/>
      <c r="M117" s="401"/>
      <c r="N117" s="401"/>
      <c r="O117" s="401"/>
      <c r="P117" s="402"/>
    </row>
    <row r="118" spans="1:16" ht="12.75">
      <c r="A118" s="2"/>
      <c r="B118" s="67"/>
      <c r="C118" s="111" t="str">
        <f>+g_3</f>
        <v>3. First college degree</v>
      </c>
      <c r="D118" s="202"/>
      <c r="E118" s="69">
        <f>+E106+E112</f>
        <v>0</v>
      </c>
      <c r="F118" s="69"/>
      <c r="G118" s="69"/>
      <c r="H118" s="69"/>
      <c r="I118" s="69"/>
      <c r="J118" s="69"/>
      <c r="K118" s="69"/>
      <c r="L118" s="69"/>
      <c r="M118" s="401"/>
      <c r="N118" s="401"/>
      <c r="O118" s="401"/>
      <c r="P118" s="402"/>
    </row>
    <row r="119" spans="1:16" ht="12.75">
      <c r="A119" s="2"/>
      <c r="B119" s="67"/>
      <c r="C119" s="111" t="str">
        <f>+g_4</f>
        <v>4. Less than first college degree</v>
      </c>
      <c r="D119" s="202"/>
      <c r="E119" s="70">
        <f>+E107+E113</f>
        <v>0</v>
      </c>
      <c r="F119" s="70"/>
      <c r="G119" s="70"/>
      <c r="H119" s="70"/>
      <c r="I119" s="70"/>
      <c r="J119" s="70"/>
      <c r="K119" s="70"/>
      <c r="L119" s="70"/>
      <c r="M119" s="401"/>
      <c r="N119" s="401"/>
      <c r="O119" s="401"/>
      <c r="P119" s="402"/>
    </row>
    <row r="120" spans="1:16" ht="12.75">
      <c r="A120" s="2"/>
      <c r="B120" s="71"/>
      <c r="C120" s="90">
        <f>+C108</f>
        <v>0</v>
      </c>
      <c r="D120" s="211"/>
      <c r="E120" s="73">
        <f>+E108+E113</f>
        <v>0</v>
      </c>
      <c r="F120" s="73"/>
      <c r="G120" s="73"/>
      <c r="H120" s="73"/>
      <c r="I120" s="73"/>
      <c r="J120" s="73"/>
      <c r="K120" s="73"/>
      <c r="L120" s="73"/>
      <c r="M120" s="403"/>
      <c r="N120" s="403"/>
      <c r="O120" s="403"/>
      <c r="P120" s="404"/>
    </row>
    <row r="121" spans="1:9" ht="12.75">
      <c r="A121" s="2"/>
      <c r="B121" s="11"/>
      <c r="C121" s="2"/>
      <c r="D121" s="213"/>
      <c r="E121" s="2"/>
      <c r="F121" s="2"/>
      <c r="G121" s="2"/>
      <c r="H121" s="2"/>
      <c r="I121" s="2"/>
    </row>
    <row r="122" spans="1:16" ht="12.75">
      <c r="A122" s="2"/>
      <c r="B122" s="100" t="s">
        <v>139</v>
      </c>
      <c r="C122" s="101"/>
      <c r="D122" s="203"/>
      <c r="E122" s="102">
        <v>1980</v>
      </c>
      <c r="F122" s="102">
        <v>1985</v>
      </c>
      <c r="G122" s="102">
        <v>1990</v>
      </c>
      <c r="H122" s="102">
        <v>1995</v>
      </c>
      <c r="I122" s="102">
        <v>1996</v>
      </c>
      <c r="J122" s="102">
        <v>1997</v>
      </c>
      <c r="K122" s="102">
        <v>1998</v>
      </c>
      <c r="L122" s="102">
        <v>1999</v>
      </c>
      <c r="M122" s="103">
        <v>2000</v>
      </c>
      <c r="N122" s="361">
        <v>2001</v>
      </c>
      <c r="O122" s="361">
        <v>2002</v>
      </c>
      <c r="P122" s="361">
        <v>2003</v>
      </c>
    </row>
    <row r="123" spans="1:16" ht="21">
      <c r="A123" s="2"/>
      <c r="B123" s="150">
        <v>1</v>
      </c>
      <c r="C123" s="156" t="s">
        <v>134</v>
      </c>
      <c r="D123" s="80"/>
      <c r="E123" s="52" t="str">
        <f>IF(E115&gt;0,+(E116+E117)/E115,"-")</f>
        <v>-</v>
      </c>
      <c r="F123" s="52" t="str">
        <f aca="true" t="shared" si="21" ref="F123:P123">IF(F115&gt;0,+(F116+F117)/F115,"-")</f>
        <v>-</v>
      </c>
      <c r="G123" s="52" t="str">
        <f t="shared" si="21"/>
        <v>-</v>
      </c>
      <c r="H123" s="52" t="str">
        <f t="shared" si="21"/>
        <v>-</v>
      </c>
      <c r="I123" s="52" t="str">
        <f t="shared" si="21"/>
        <v>-</v>
      </c>
      <c r="J123" s="52" t="str">
        <f t="shared" si="21"/>
        <v>-</v>
      </c>
      <c r="K123" s="52" t="str">
        <f t="shared" si="21"/>
        <v>-</v>
      </c>
      <c r="L123" s="52" t="str">
        <f t="shared" si="21"/>
        <v>-</v>
      </c>
      <c r="M123" s="52" t="str">
        <f t="shared" si="21"/>
        <v>-</v>
      </c>
      <c r="N123" s="52" t="str">
        <f t="shared" si="21"/>
        <v>-</v>
      </c>
      <c r="O123" s="52" t="str">
        <f t="shared" si="21"/>
        <v>-</v>
      </c>
      <c r="P123" s="53" t="str">
        <f t="shared" si="21"/>
        <v>-</v>
      </c>
    </row>
    <row r="124" spans="2:16" ht="31.5">
      <c r="B124" s="152">
        <v>2</v>
      </c>
      <c r="C124" s="157" t="s">
        <v>135</v>
      </c>
      <c r="D124" s="77"/>
      <c r="E124" s="42" t="str">
        <f>+IF(E103&gt;0,(E104+E105)/E103,"-")</f>
        <v>-</v>
      </c>
      <c r="F124" s="42" t="str">
        <f aca="true" t="shared" si="22" ref="F124:P124">+IF(F103&gt;0,(F104+F105)/F103,"-")</f>
        <v>-</v>
      </c>
      <c r="G124" s="42" t="str">
        <f t="shared" si="22"/>
        <v>-</v>
      </c>
      <c r="H124" s="42">
        <f t="shared" si="22"/>
        <v>0</v>
      </c>
      <c r="I124" s="42" t="str">
        <f t="shared" si="22"/>
        <v>-</v>
      </c>
      <c r="J124" s="42">
        <f t="shared" si="22"/>
        <v>0.5995256916996048</v>
      </c>
      <c r="K124" s="42">
        <f t="shared" si="22"/>
        <v>0.6337565986588671</v>
      </c>
      <c r="L124" s="42">
        <f t="shared" si="22"/>
        <v>0.658148565702117</v>
      </c>
      <c r="M124" s="42">
        <f t="shared" si="22"/>
        <v>0.698188904172398</v>
      </c>
      <c r="N124" s="42">
        <f t="shared" si="22"/>
        <v>0.7250374171477443</v>
      </c>
      <c r="O124" s="42">
        <f t="shared" si="22"/>
        <v>0.7363693336118655</v>
      </c>
      <c r="P124" s="43">
        <f t="shared" si="22"/>
        <v>0.7749415432579891</v>
      </c>
    </row>
    <row r="125" spans="2:16" ht="32.25" customHeight="1">
      <c r="B125" s="154">
        <v>3</v>
      </c>
      <c r="C125" s="196" t="s">
        <v>136</v>
      </c>
      <c r="D125" s="96"/>
      <c r="E125" s="48" t="str">
        <f>IF(E109&gt;0,(E110+E111)/E109,"-")</f>
        <v>-</v>
      </c>
      <c r="F125" s="48" t="str">
        <f aca="true" t="shared" si="23" ref="F125:P125">IF(F109&gt;0,(F110+F111)/F109,"-")</f>
        <v>-</v>
      </c>
      <c r="G125" s="48" t="str">
        <f t="shared" si="23"/>
        <v>-</v>
      </c>
      <c r="H125" s="48">
        <f t="shared" si="23"/>
        <v>0.8539990806711101</v>
      </c>
      <c r="I125" s="48">
        <f t="shared" si="23"/>
        <v>0.8258186002719949</v>
      </c>
      <c r="J125" s="48" t="str">
        <f t="shared" si="23"/>
        <v>-</v>
      </c>
      <c r="K125" s="48" t="str">
        <f t="shared" si="23"/>
        <v>-</v>
      </c>
      <c r="L125" s="48">
        <f t="shared" si="23"/>
        <v>0.8090004737091426</v>
      </c>
      <c r="M125" s="48" t="str">
        <f t="shared" si="23"/>
        <v>-</v>
      </c>
      <c r="N125" s="48" t="str">
        <f t="shared" si="23"/>
        <v>-</v>
      </c>
      <c r="O125" s="48" t="str">
        <f t="shared" si="23"/>
        <v>-</v>
      </c>
      <c r="P125" s="49">
        <f t="shared" si="23"/>
        <v>0.9004083783427743</v>
      </c>
    </row>
    <row r="126" spans="2:16" ht="12" customHeight="1">
      <c r="B126" s="11"/>
      <c r="C126" s="6"/>
      <c r="D126" s="7"/>
      <c r="E126" s="6"/>
      <c r="F126" s="7"/>
      <c r="G126" s="7"/>
      <c r="H126" s="7"/>
      <c r="I126" s="7"/>
      <c r="J126" s="7"/>
      <c r="K126" s="7"/>
      <c r="L126" s="7"/>
      <c r="M126" s="7"/>
      <c r="N126" s="7"/>
      <c r="O126" s="7"/>
      <c r="P126" s="7"/>
    </row>
    <row r="127" spans="2:16" ht="14.25" customHeight="1">
      <c r="B127" s="242" t="s">
        <v>96</v>
      </c>
      <c r="C127" s="81"/>
      <c r="D127" s="82"/>
      <c r="E127" s="82"/>
      <c r="F127" s="82"/>
      <c r="G127" s="82"/>
      <c r="H127" s="82"/>
      <c r="I127" s="82"/>
      <c r="J127" s="82"/>
      <c r="K127" s="82"/>
      <c r="L127" s="82"/>
      <c r="M127" s="83"/>
      <c r="N127" s="362"/>
      <c r="O127" s="362"/>
      <c r="P127" s="362"/>
    </row>
    <row r="128" spans="1:17" ht="12.75">
      <c r="A128" s="2"/>
      <c r="B128" s="85" t="s">
        <v>97</v>
      </c>
      <c r="C128" s="86" t="s">
        <v>98</v>
      </c>
      <c r="D128" s="87"/>
      <c r="E128" s="87"/>
      <c r="F128" s="87"/>
      <c r="G128" s="87"/>
      <c r="H128" s="87"/>
      <c r="I128" s="87"/>
      <c r="J128" s="87"/>
      <c r="K128" s="87"/>
      <c r="L128" s="87"/>
      <c r="M128" s="88"/>
      <c r="N128" s="362"/>
      <c r="O128" s="362"/>
      <c r="P128" s="362"/>
      <c r="Q128" s="7"/>
    </row>
    <row r="129" spans="2:16" ht="11.25" customHeight="1">
      <c r="B129" s="239">
        <v>1</v>
      </c>
      <c r="C129" s="589" t="s">
        <v>259</v>
      </c>
      <c r="D129" s="590"/>
      <c r="E129" s="590"/>
      <c r="F129" s="590"/>
      <c r="G129" s="590"/>
      <c r="H129" s="590"/>
      <c r="I129" s="590"/>
      <c r="J129" s="590"/>
      <c r="K129" s="590"/>
      <c r="L129" s="590"/>
      <c r="M129" s="590"/>
      <c r="N129" s="590"/>
      <c r="O129" s="590"/>
      <c r="P129" s="591"/>
    </row>
    <row r="130" spans="2:16" ht="11.25" customHeight="1">
      <c r="B130" s="240">
        <v>2</v>
      </c>
      <c r="C130" s="592" t="s">
        <v>263</v>
      </c>
      <c r="D130" s="593"/>
      <c r="E130" s="593"/>
      <c r="F130" s="593"/>
      <c r="G130" s="593"/>
      <c r="H130" s="593"/>
      <c r="I130" s="593"/>
      <c r="J130" s="593"/>
      <c r="K130" s="593"/>
      <c r="L130" s="593"/>
      <c r="M130" s="593"/>
      <c r="N130" s="593"/>
      <c r="O130" s="593"/>
      <c r="P130" s="594"/>
    </row>
    <row r="131" spans="2:16" ht="13.5" customHeight="1">
      <c r="B131" s="241"/>
      <c r="C131" s="586"/>
      <c r="D131" s="587"/>
      <c r="E131" s="587"/>
      <c r="F131" s="587"/>
      <c r="G131" s="587"/>
      <c r="H131" s="587"/>
      <c r="I131" s="587"/>
      <c r="J131" s="587"/>
      <c r="K131" s="587"/>
      <c r="L131" s="587"/>
      <c r="M131" s="587"/>
      <c r="N131" s="587"/>
      <c r="O131" s="587"/>
      <c r="P131" s="588"/>
    </row>
    <row r="132" spans="2:9" ht="13.5" customHeight="1">
      <c r="B132" s="2"/>
      <c r="C132" s="2"/>
      <c r="D132" s="213"/>
      <c r="E132" s="2"/>
      <c r="F132" s="2"/>
      <c r="G132" s="2"/>
      <c r="H132" s="2"/>
      <c r="I132" s="2"/>
    </row>
    <row r="133" spans="2:9" ht="13.5" customHeight="1">
      <c r="B133" s="2"/>
      <c r="C133" s="2"/>
      <c r="D133" s="213"/>
      <c r="E133" s="2"/>
      <c r="F133" s="2"/>
      <c r="G133" s="2"/>
      <c r="H133" s="2"/>
      <c r="I133" s="2"/>
    </row>
    <row r="134" spans="1:9" ht="12.75">
      <c r="A134" s="2"/>
      <c r="B134" s="2"/>
      <c r="C134" s="2"/>
      <c r="D134" s="213"/>
      <c r="E134" s="2"/>
      <c r="F134" s="2"/>
      <c r="G134" s="2"/>
      <c r="H134" s="2"/>
      <c r="I134" s="2"/>
    </row>
    <row r="135" spans="1:9" ht="12.75">
      <c r="A135" s="2"/>
      <c r="B135" s="2"/>
      <c r="C135" s="2"/>
      <c r="D135" s="213"/>
      <c r="E135" s="2"/>
      <c r="F135" s="2"/>
      <c r="G135" s="2"/>
      <c r="H135" s="2"/>
      <c r="I135" s="2"/>
    </row>
    <row r="136" spans="1:9" ht="12.75">
      <c r="A136" s="2"/>
      <c r="B136" s="2"/>
      <c r="C136" s="2"/>
      <c r="D136" s="213"/>
      <c r="E136" s="2"/>
      <c r="F136" s="2"/>
      <c r="G136" s="2"/>
      <c r="H136" s="2"/>
      <c r="I136" s="2"/>
    </row>
    <row r="137" spans="1:9" ht="12.75">
      <c r="A137" s="2"/>
      <c r="B137" s="2"/>
      <c r="C137" s="2"/>
      <c r="D137" s="213"/>
      <c r="E137" s="2"/>
      <c r="F137" s="2"/>
      <c r="G137" s="2"/>
      <c r="H137" s="2"/>
      <c r="I137" s="2"/>
    </row>
    <row r="138" spans="1:9" ht="12.75">
      <c r="A138" s="2"/>
      <c r="B138" s="2"/>
      <c r="C138" s="2"/>
      <c r="D138" s="213"/>
      <c r="E138" s="2"/>
      <c r="F138" s="2"/>
      <c r="G138" s="2"/>
      <c r="H138" s="2"/>
      <c r="I138" s="2"/>
    </row>
    <row r="139" spans="1:9" ht="12.75">
      <c r="A139" s="2"/>
      <c r="B139" s="2"/>
      <c r="C139" s="2"/>
      <c r="D139" s="213"/>
      <c r="E139" s="2"/>
      <c r="F139" s="2"/>
      <c r="G139" s="2"/>
      <c r="H139" s="2"/>
      <c r="I139" s="2"/>
    </row>
    <row r="140" spans="1:9" ht="12.75">
      <c r="A140" s="2"/>
      <c r="B140" s="2"/>
      <c r="C140" s="2"/>
      <c r="D140" s="213"/>
      <c r="E140" s="2"/>
      <c r="F140" s="2"/>
      <c r="G140" s="2"/>
      <c r="H140" s="2"/>
      <c r="I140" s="2"/>
    </row>
    <row r="141" spans="1:9" ht="12.75">
      <c r="A141" s="2"/>
      <c r="B141" s="2"/>
      <c r="C141" s="2"/>
      <c r="D141" s="213"/>
      <c r="E141" s="2"/>
      <c r="F141" s="2"/>
      <c r="G141" s="2"/>
      <c r="H141" s="2"/>
      <c r="I141" s="2"/>
    </row>
    <row r="142" spans="1:9" ht="12.75">
      <c r="A142" s="2"/>
      <c r="B142" s="2"/>
      <c r="C142" s="2"/>
      <c r="D142" s="213"/>
      <c r="E142" s="2"/>
      <c r="F142" s="2"/>
      <c r="G142" s="2"/>
      <c r="H142" s="2"/>
      <c r="I142" s="2"/>
    </row>
    <row r="143" spans="1:9" ht="12.75">
      <c r="A143" s="2"/>
      <c r="B143" s="2"/>
      <c r="C143" s="2"/>
      <c r="D143" s="213"/>
      <c r="E143" s="2"/>
      <c r="F143" s="2"/>
      <c r="G143" s="2"/>
      <c r="H143" s="2"/>
      <c r="I143" s="2"/>
    </row>
    <row r="144" spans="1:9" ht="12.75">
      <c r="A144" s="2"/>
      <c r="B144" s="2"/>
      <c r="C144" s="2"/>
      <c r="D144" s="213"/>
      <c r="E144" s="2"/>
      <c r="F144" s="2"/>
      <c r="G144" s="2"/>
      <c r="H144" s="2"/>
      <c r="I144" s="2"/>
    </row>
    <row r="145" spans="1:9" ht="12.75">
      <c r="A145" s="2"/>
      <c r="B145" s="2"/>
      <c r="C145" s="2"/>
      <c r="D145" s="213"/>
      <c r="E145" s="2"/>
      <c r="F145" s="2"/>
      <c r="G145" s="2"/>
      <c r="H145" s="2"/>
      <c r="I145" s="2"/>
    </row>
    <row r="146" ht="12.75">
      <c r="A146" s="2"/>
    </row>
    <row r="147" ht="12.75">
      <c r="A147" s="2"/>
    </row>
  </sheetData>
  <mergeCells count="8">
    <mergeCell ref="C83:P83"/>
    <mergeCell ref="C129:P129"/>
    <mergeCell ref="C130:P130"/>
    <mergeCell ref="C131:P131"/>
    <mergeCell ref="C40:P40"/>
    <mergeCell ref="C41:P41"/>
    <mergeCell ref="C81:P81"/>
    <mergeCell ref="C82:P82"/>
  </mergeCells>
  <printOptions horizontalCentered="1" verticalCentered="1"/>
  <pageMargins left="0.75" right="0.75" top="1" bottom="1" header="0" footer="0"/>
  <pageSetup horizontalDpi="600" verticalDpi="600" orientation="landscape" r:id="rId2"/>
  <rowBreaks count="2" manualBreakCount="2">
    <brk id="57" max="12" man="1"/>
    <brk id="99" max="12" man="1"/>
  </rowBreaks>
  <drawing r:id="rId1"/>
</worksheet>
</file>

<file path=xl/worksheets/sheet5.xml><?xml version="1.0" encoding="utf-8"?>
<worksheet xmlns="http://schemas.openxmlformats.org/spreadsheetml/2006/main" xmlns:r="http://schemas.openxmlformats.org/officeDocument/2006/relationships">
  <sheetPr codeName="Hoja6"/>
  <dimension ref="A2:N65"/>
  <sheetViews>
    <sheetView showGridLines="0" showZeros="0" workbookViewId="0" topLeftCell="A1">
      <selection activeCell="O4" sqref="O4"/>
    </sheetView>
  </sheetViews>
  <sheetFormatPr defaultColWidth="9.140625" defaultRowHeight="12.75"/>
  <cols>
    <col min="1" max="1" width="1.7109375" style="0" customWidth="1"/>
    <col min="2" max="2" width="6.421875" style="0" customWidth="1"/>
    <col min="3" max="3" width="21.8515625" style="0" customWidth="1"/>
    <col min="4" max="4" width="5.28125" style="209" customWidth="1"/>
    <col min="5" max="13" width="9.57421875" style="0" customWidth="1"/>
    <col min="14" max="16384" width="11.57421875" style="0" customWidth="1"/>
  </cols>
  <sheetData>
    <row r="2" spans="2:14" ht="15">
      <c r="B2" s="60" t="str">
        <f>+Index!B23</f>
        <v>IV.1. Funding by source</v>
      </c>
      <c r="C2" s="61"/>
      <c r="D2" s="62"/>
      <c r="E2" s="62"/>
      <c r="F2" s="62"/>
      <c r="G2" s="62"/>
      <c r="H2" s="62"/>
      <c r="I2" s="62"/>
      <c r="J2" s="62"/>
      <c r="K2" s="62"/>
      <c r="L2" s="62"/>
      <c r="M2" s="63"/>
      <c r="N2" s="7"/>
    </row>
    <row r="3" spans="2:13" ht="12.75">
      <c r="B3" s="6"/>
      <c r="C3" s="6"/>
      <c r="D3" s="7"/>
      <c r="E3" s="7"/>
      <c r="F3" s="7"/>
      <c r="G3" s="7"/>
      <c r="H3" s="7"/>
      <c r="I3" s="7"/>
      <c r="J3" s="7"/>
      <c r="K3" s="7"/>
      <c r="L3" s="7"/>
      <c r="M3" s="7"/>
    </row>
    <row r="4" spans="2:13" ht="13.5" thickBot="1">
      <c r="B4" s="23" t="s">
        <v>61</v>
      </c>
      <c r="C4" s="29"/>
      <c r="D4" s="197" t="s">
        <v>92</v>
      </c>
      <c r="E4" s="24">
        <v>1980</v>
      </c>
      <c r="F4" s="24">
        <v>1985</v>
      </c>
      <c r="G4" s="24">
        <v>1990</v>
      </c>
      <c r="H4" s="24">
        <v>1995</v>
      </c>
      <c r="I4" s="24">
        <v>1996</v>
      </c>
      <c r="J4" s="24">
        <v>1997</v>
      </c>
      <c r="K4" s="24">
        <v>1998</v>
      </c>
      <c r="L4" s="24">
        <v>1999</v>
      </c>
      <c r="M4" s="25">
        <v>2000</v>
      </c>
    </row>
    <row r="5" spans="2:13" s="141" customFormat="1" ht="15" customHeight="1">
      <c r="B5" s="35" t="str">
        <f>+ca_1</f>
        <v>A. Private Institutions</v>
      </c>
      <c r="C5" s="139"/>
      <c r="D5" s="220"/>
      <c r="E5" s="140">
        <f>+E6+E10</f>
        <v>0</v>
      </c>
      <c r="F5" s="140">
        <f aca="true" t="shared" si="0" ref="F5:M5">+F6+F10</f>
        <v>0</v>
      </c>
      <c r="G5" s="140">
        <f t="shared" si="0"/>
        <v>0</v>
      </c>
      <c r="H5" s="140">
        <f t="shared" si="0"/>
        <v>0</v>
      </c>
      <c r="I5" s="140">
        <f t="shared" si="0"/>
        <v>0</v>
      </c>
      <c r="J5" s="140">
        <f t="shared" si="0"/>
        <v>0</v>
      </c>
      <c r="K5" s="140">
        <f t="shared" si="0"/>
        <v>0</v>
      </c>
      <c r="L5" s="140">
        <f t="shared" si="0"/>
        <v>0</v>
      </c>
      <c r="M5" s="145">
        <f t="shared" si="0"/>
        <v>0</v>
      </c>
    </row>
    <row r="6" spans="2:13" ht="12.75">
      <c r="B6" s="226" t="str">
        <f>+f_1</f>
        <v>1. Public funding</v>
      </c>
      <c r="C6" s="227"/>
      <c r="D6" s="219"/>
      <c r="E6" s="225">
        <f>SUM(E7:E9)</f>
        <v>0</v>
      </c>
      <c r="F6" s="225">
        <f aca="true" t="shared" si="1" ref="F6:M6">SUM(F7:F9)</f>
        <v>0</v>
      </c>
      <c r="G6" s="225">
        <f t="shared" si="1"/>
        <v>0</v>
      </c>
      <c r="H6" s="225">
        <f t="shared" si="1"/>
        <v>0</v>
      </c>
      <c r="I6" s="225">
        <f t="shared" si="1"/>
        <v>0</v>
      </c>
      <c r="J6" s="225">
        <f t="shared" si="1"/>
        <v>0</v>
      </c>
      <c r="K6" s="225">
        <f t="shared" si="1"/>
        <v>0</v>
      </c>
      <c r="L6" s="225">
        <f t="shared" si="1"/>
        <v>0</v>
      </c>
      <c r="M6" s="225">
        <f t="shared" si="1"/>
        <v>0</v>
      </c>
    </row>
    <row r="7" spans="2:13" ht="12.75">
      <c r="B7" s="67" t="s">
        <v>148</v>
      </c>
      <c r="C7" s="111"/>
      <c r="D7" s="219"/>
      <c r="E7" s="164"/>
      <c r="F7" s="164"/>
      <c r="G7" s="164"/>
      <c r="H7" s="164"/>
      <c r="I7" s="164"/>
      <c r="J7" s="164"/>
      <c r="K7" s="164"/>
      <c r="L7" s="164"/>
      <c r="M7" s="165"/>
    </row>
    <row r="8" spans="2:13" ht="12.75">
      <c r="B8" s="67" t="s">
        <v>149</v>
      </c>
      <c r="C8" s="111"/>
      <c r="D8" s="219"/>
      <c r="E8" s="164"/>
      <c r="F8" s="164"/>
      <c r="G8" s="164"/>
      <c r="H8" s="164"/>
      <c r="I8" s="164"/>
      <c r="J8" s="164"/>
      <c r="K8" s="164"/>
      <c r="L8" s="164"/>
      <c r="M8" s="165"/>
    </row>
    <row r="9" spans="2:13" ht="12.75">
      <c r="B9" s="67" t="s">
        <v>150</v>
      </c>
      <c r="C9" s="111"/>
      <c r="D9" s="219"/>
      <c r="E9" s="164"/>
      <c r="F9" s="164"/>
      <c r="G9" s="164"/>
      <c r="H9" s="164"/>
      <c r="I9" s="164"/>
      <c r="J9" s="164"/>
      <c r="K9" s="164"/>
      <c r="L9" s="164"/>
      <c r="M9" s="165"/>
    </row>
    <row r="10" spans="2:13" ht="12.75">
      <c r="B10" s="226" t="str">
        <f>+f_2</f>
        <v>2. Private funding</v>
      </c>
      <c r="C10" s="227"/>
      <c r="D10" s="219"/>
      <c r="E10" s="168">
        <f>+SUM(E11:E14)</f>
        <v>0</v>
      </c>
      <c r="F10" s="169">
        <f aca="true" t="shared" si="2" ref="F10:M10">+SUM(F11:F14)</f>
        <v>0</v>
      </c>
      <c r="G10" s="169">
        <f t="shared" si="2"/>
        <v>0</v>
      </c>
      <c r="H10" s="169">
        <f t="shared" si="2"/>
        <v>0</v>
      </c>
      <c r="I10" s="169">
        <f t="shared" si="2"/>
        <v>0</v>
      </c>
      <c r="J10" s="169">
        <f t="shared" si="2"/>
        <v>0</v>
      </c>
      <c r="K10" s="169">
        <f t="shared" si="2"/>
        <v>0</v>
      </c>
      <c r="L10" s="169">
        <f t="shared" si="2"/>
        <v>0</v>
      </c>
      <c r="M10" s="136">
        <f t="shared" si="2"/>
        <v>0</v>
      </c>
    </row>
    <row r="11" spans="2:13" ht="12.75">
      <c r="B11" s="67" t="str">
        <f>+f_3</f>
        <v>2.1. Tuition and fees</v>
      </c>
      <c r="C11" s="111"/>
      <c r="D11" s="219"/>
      <c r="E11" s="166"/>
      <c r="F11" s="166"/>
      <c r="G11" s="166"/>
      <c r="H11" s="166"/>
      <c r="I11" s="166"/>
      <c r="J11" s="166"/>
      <c r="K11" s="166"/>
      <c r="L11" s="166"/>
      <c r="M11" s="167"/>
    </row>
    <row r="12" spans="2:13" ht="12.75">
      <c r="B12" s="67" t="str">
        <f>+f_4</f>
        <v>2.2. Contracts and services</v>
      </c>
      <c r="C12" s="111"/>
      <c r="D12" s="219"/>
      <c r="E12" s="125"/>
      <c r="F12" s="125"/>
      <c r="G12" s="125"/>
      <c r="H12" s="125"/>
      <c r="I12" s="125"/>
      <c r="J12" s="125"/>
      <c r="K12" s="125"/>
      <c r="L12" s="125"/>
      <c r="M12" s="126"/>
    </row>
    <row r="13" spans="2:13" ht="12.75">
      <c r="B13" s="67" t="str">
        <f>+f_5</f>
        <v>2.3. Gifts</v>
      </c>
      <c r="C13" s="111"/>
      <c r="D13" s="219"/>
      <c r="E13" s="125"/>
      <c r="F13" s="125"/>
      <c r="G13" s="125"/>
      <c r="H13" s="125"/>
      <c r="I13" s="125"/>
      <c r="J13" s="125"/>
      <c r="K13" s="125"/>
      <c r="L13" s="125"/>
      <c r="M13" s="126"/>
    </row>
    <row r="14" spans="2:13" ht="12.75">
      <c r="B14" s="67" t="str">
        <f>+f_6</f>
        <v>2.4. Other</v>
      </c>
      <c r="C14" s="111"/>
      <c r="D14" s="219"/>
      <c r="E14" s="125"/>
      <c r="F14" s="125"/>
      <c r="G14" s="125"/>
      <c r="H14" s="125"/>
      <c r="I14" s="125"/>
      <c r="J14" s="125"/>
      <c r="K14" s="125"/>
      <c r="L14" s="125"/>
      <c r="M14" s="126"/>
    </row>
    <row r="15" spans="2:13" ht="12.75">
      <c r="B15" s="67"/>
      <c r="C15" s="111"/>
      <c r="D15" s="219"/>
      <c r="E15" s="125"/>
      <c r="F15" s="127"/>
      <c r="G15" s="127"/>
      <c r="H15" s="127"/>
      <c r="I15" s="127"/>
      <c r="J15" s="127"/>
      <c r="K15" s="127"/>
      <c r="L15" s="127"/>
      <c r="M15" s="128"/>
    </row>
    <row r="16" spans="2:13" s="141" customFormat="1" ht="12.75">
      <c r="B16" s="36" t="str">
        <f>+ca_2</f>
        <v>B. Public Institutions</v>
      </c>
      <c r="C16" s="142"/>
      <c r="D16" s="216"/>
      <c r="E16" s="143">
        <f>+E17+E21</f>
        <v>0</v>
      </c>
      <c r="F16" s="143">
        <f aca="true" t="shared" si="3" ref="F16:M16">+F17+F21</f>
        <v>0</v>
      </c>
      <c r="G16" s="143">
        <f t="shared" si="3"/>
        <v>0</v>
      </c>
      <c r="H16" s="143">
        <f t="shared" si="3"/>
        <v>0</v>
      </c>
      <c r="I16" s="143">
        <f t="shared" si="3"/>
        <v>0</v>
      </c>
      <c r="J16" s="143">
        <f t="shared" si="3"/>
        <v>0</v>
      </c>
      <c r="K16" s="143">
        <f t="shared" si="3"/>
        <v>0</v>
      </c>
      <c r="L16" s="143">
        <f t="shared" si="3"/>
        <v>0</v>
      </c>
      <c r="M16" s="144">
        <f t="shared" si="3"/>
        <v>0</v>
      </c>
    </row>
    <row r="17" spans="2:13" ht="12.75">
      <c r="B17" s="226" t="str">
        <f>+f_1</f>
        <v>1. Public funding</v>
      </c>
      <c r="C17" s="227"/>
      <c r="D17" s="219"/>
      <c r="E17" s="225">
        <f>SUM(E18:E20)</f>
        <v>0</v>
      </c>
      <c r="F17" s="225">
        <f aca="true" t="shared" si="4" ref="F17:M17">SUM(F18:F20)</f>
        <v>0</v>
      </c>
      <c r="G17" s="175">
        <f t="shared" si="4"/>
        <v>0</v>
      </c>
      <c r="H17" s="169">
        <f t="shared" si="4"/>
        <v>0</v>
      </c>
      <c r="I17" s="169">
        <f t="shared" si="4"/>
        <v>0</v>
      </c>
      <c r="J17" s="169">
        <f t="shared" si="4"/>
        <v>0</v>
      </c>
      <c r="K17" s="169">
        <f t="shared" si="4"/>
        <v>0</v>
      </c>
      <c r="L17" s="225">
        <f t="shared" si="4"/>
        <v>0</v>
      </c>
      <c r="M17" s="225">
        <f t="shared" si="4"/>
        <v>0</v>
      </c>
    </row>
    <row r="18" spans="2:13" ht="12.75">
      <c r="B18" s="67" t="str">
        <f>+B7</f>
        <v>1.1. Appropriations</v>
      </c>
      <c r="C18" s="111"/>
      <c r="D18" s="219"/>
      <c r="E18" s="164"/>
      <c r="F18" s="170"/>
      <c r="G18" s="228"/>
      <c r="H18" s="228"/>
      <c r="I18" s="228"/>
      <c r="J18" s="228"/>
      <c r="K18" s="228"/>
      <c r="L18" s="170"/>
      <c r="M18" s="172"/>
    </row>
    <row r="19" spans="2:13" ht="12.75">
      <c r="B19" s="67" t="str">
        <f>+B8</f>
        <v>1.2. Contracts and services</v>
      </c>
      <c r="C19" s="111"/>
      <c r="D19" s="219"/>
      <c r="E19" s="164"/>
      <c r="F19" s="170"/>
      <c r="G19" s="228"/>
      <c r="H19" s="228"/>
      <c r="I19" s="228"/>
      <c r="J19" s="228"/>
      <c r="K19" s="228"/>
      <c r="L19" s="170"/>
      <c r="M19" s="172"/>
    </row>
    <row r="20" spans="2:13" ht="12.75">
      <c r="B20" s="67" t="str">
        <f>+B9</f>
        <v>1.3. Research grants</v>
      </c>
      <c r="C20" s="111"/>
      <c r="D20" s="219"/>
      <c r="E20" s="164"/>
      <c r="F20" s="170"/>
      <c r="G20" s="171"/>
      <c r="H20" s="171"/>
      <c r="I20" s="171"/>
      <c r="J20" s="171"/>
      <c r="K20" s="171"/>
      <c r="L20" s="170"/>
      <c r="M20" s="172"/>
    </row>
    <row r="21" spans="2:13" ht="12.75">
      <c r="B21" s="226" t="str">
        <f>+f_2</f>
        <v>2. Private funding</v>
      </c>
      <c r="C21" s="227"/>
      <c r="D21" s="219"/>
      <c r="E21" s="168">
        <f>SUM(E22:E25)</f>
        <v>0</v>
      </c>
      <c r="F21" s="175">
        <f aca="true" t="shared" si="5" ref="F21:M21">SUM(F22:F25)</f>
        <v>0</v>
      </c>
      <c r="G21" s="175">
        <f t="shared" si="5"/>
        <v>0</v>
      </c>
      <c r="H21" s="175">
        <f t="shared" si="5"/>
        <v>0</v>
      </c>
      <c r="I21" s="175">
        <f t="shared" si="5"/>
        <v>0</v>
      </c>
      <c r="J21" s="175">
        <f t="shared" si="5"/>
        <v>0</v>
      </c>
      <c r="K21" s="175">
        <f t="shared" si="5"/>
        <v>0</v>
      </c>
      <c r="L21" s="175">
        <f t="shared" si="5"/>
        <v>0</v>
      </c>
      <c r="M21" s="176">
        <f t="shared" si="5"/>
        <v>0</v>
      </c>
    </row>
    <row r="22" spans="2:13" ht="12.75">
      <c r="B22" s="67" t="str">
        <f>+f_3</f>
        <v>2.1. Tuition and fees</v>
      </c>
      <c r="C22" s="111"/>
      <c r="D22" s="219"/>
      <c r="E22" s="173"/>
      <c r="F22" s="129"/>
      <c r="G22" s="129"/>
      <c r="H22" s="129"/>
      <c r="I22" s="129"/>
      <c r="J22" s="129"/>
      <c r="K22" s="129"/>
      <c r="L22" s="129"/>
      <c r="M22" s="174"/>
    </row>
    <row r="23" spans="2:13" ht="12.75">
      <c r="B23" s="67" t="str">
        <f>+f_4</f>
        <v>2.2. Contracts and services</v>
      </c>
      <c r="C23" s="111"/>
      <c r="D23" s="219"/>
      <c r="E23" s="130"/>
      <c r="F23" s="131"/>
      <c r="G23" s="131"/>
      <c r="H23" s="131"/>
      <c r="I23" s="131"/>
      <c r="J23" s="131"/>
      <c r="K23" s="131"/>
      <c r="L23" s="131"/>
      <c r="M23" s="132"/>
    </row>
    <row r="24" spans="2:13" ht="12.75">
      <c r="B24" s="67" t="str">
        <f>+f_5</f>
        <v>2.3. Gifts</v>
      </c>
      <c r="C24" s="111"/>
      <c r="D24" s="219"/>
      <c r="E24" s="130"/>
      <c r="F24" s="131"/>
      <c r="G24" s="131"/>
      <c r="H24" s="131"/>
      <c r="I24" s="131"/>
      <c r="J24" s="131"/>
      <c r="K24" s="131"/>
      <c r="L24" s="131"/>
      <c r="M24" s="132"/>
    </row>
    <row r="25" spans="2:13" ht="12.75">
      <c r="B25" s="67" t="str">
        <f>+f_6</f>
        <v>2.4. Other</v>
      </c>
      <c r="C25" s="111"/>
      <c r="D25" s="219"/>
      <c r="E25" s="130"/>
      <c r="F25" s="131"/>
      <c r="G25" s="131"/>
      <c r="H25" s="131"/>
      <c r="I25" s="131"/>
      <c r="J25" s="131"/>
      <c r="K25" s="131"/>
      <c r="L25" s="131"/>
      <c r="M25" s="132"/>
    </row>
    <row r="26" spans="2:13" ht="12.75">
      <c r="B26" s="67"/>
      <c r="C26" s="111"/>
      <c r="D26" s="219"/>
      <c r="E26" s="133"/>
      <c r="F26" s="134"/>
      <c r="G26" s="134"/>
      <c r="H26" s="134"/>
      <c r="I26" s="134"/>
      <c r="J26" s="134"/>
      <c r="K26" s="134"/>
      <c r="L26" s="134"/>
      <c r="M26" s="135"/>
    </row>
    <row r="27" spans="2:13" s="141" customFormat="1" ht="12.75">
      <c r="B27" s="36" t="str">
        <f>+ca_3</f>
        <v>C.Total (private and public) </v>
      </c>
      <c r="C27" s="142"/>
      <c r="D27" s="216"/>
      <c r="E27" s="143">
        <f>SUM(E28:E32)</f>
        <v>0</v>
      </c>
      <c r="F27" s="143">
        <f aca="true" t="shared" si="6" ref="F27:M27">SUM(F28:F32)</f>
        <v>0</v>
      </c>
      <c r="G27" s="143">
        <f t="shared" si="6"/>
        <v>0</v>
      </c>
      <c r="H27" s="143">
        <f t="shared" si="6"/>
        <v>0</v>
      </c>
      <c r="I27" s="143">
        <f t="shared" si="6"/>
        <v>0</v>
      </c>
      <c r="J27" s="143">
        <f t="shared" si="6"/>
        <v>0</v>
      </c>
      <c r="K27" s="143">
        <f t="shared" si="6"/>
        <v>0</v>
      </c>
      <c r="L27" s="143">
        <f t="shared" si="6"/>
        <v>0</v>
      </c>
      <c r="M27" s="143">
        <f t="shared" si="6"/>
        <v>0</v>
      </c>
    </row>
    <row r="28" spans="1:13" ht="12.75">
      <c r="A28" s="2"/>
      <c r="B28" s="226" t="str">
        <f>+f_1</f>
        <v>1. Public funding</v>
      </c>
      <c r="C28" s="111"/>
      <c r="D28" s="202"/>
      <c r="E28" s="137">
        <f>+E6+E17</f>
        <v>0</v>
      </c>
      <c r="F28" s="137">
        <f aca="true" t="shared" si="7" ref="F28:M28">+F6+F17</f>
        <v>0</v>
      </c>
      <c r="G28" s="137">
        <f t="shared" si="7"/>
        <v>0</v>
      </c>
      <c r="H28" s="137">
        <f t="shared" si="7"/>
        <v>0</v>
      </c>
      <c r="I28" s="137">
        <f t="shared" si="7"/>
        <v>0</v>
      </c>
      <c r="J28" s="137">
        <f t="shared" si="7"/>
        <v>0</v>
      </c>
      <c r="K28" s="137">
        <f t="shared" si="7"/>
        <v>0</v>
      </c>
      <c r="L28" s="137">
        <f t="shared" si="7"/>
        <v>0</v>
      </c>
      <c r="M28" s="137">
        <f t="shared" si="7"/>
        <v>0</v>
      </c>
    </row>
    <row r="29" spans="1:13" ht="12.75">
      <c r="A29" s="2"/>
      <c r="B29" s="67" t="str">
        <f>+B7</f>
        <v>1.1. Appropriations</v>
      </c>
      <c r="C29" s="111"/>
      <c r="D29" s="202"/>
      <c r="E29" s="137">
        <f>+E7+E18</f>
        <v>0</v>
      </c>
      <c r="F29" s="137">
        <f aca="true" t="shared" si="8" ref="F29:M29">+F7+F18</f>
        <v>0</v>
      </c>
      <c r="G29" s="137">
        <f t="shared" si="8"/>
        <v>0</v>
      </c>
      <c r="H29" s="137">
        <f t="shared" si="8"/>
        <v>0</v>
      </c>
      <c r="I29" s="137">
        <f t="shared" si="8"/>
        <v>0</v>
      </c>
      <c r="J29" s="137">
        <f t="shared" si="8"/>
        <v>0</v>
      </c>
      <c r="K29" s="137">
        <f t="shared" si="8"/>
        <v>0</v>
      </c>
      <c r="L29" s="137">
        <f t="shared" si="8"/>
        <v>0</v>
      </c>
      <c r="M29" s="137">
        <f t="shared" si="8"/>
        <v>0</v>
      </c>
    </row>
    <row r="30" spans="1:13" ht="12.75">
      <c r="A30" s="2"/>
      <c r="B30" s="67" t="str">
        <f>+B8</f>
        <v>1.2. Contracts and services</v>
      </c>
      <c r="C30" s="111"/>
      <c r="D30" s="202"/>
      <c r="E30" s="137">
        <f aca="true" t="shared" si="9" ref="E30:M36">+E8+E19</f>
        <v>0</v>
      </c>
      <c r="F30" s="137">
        <f t="shared" si="9"/>
        <v>0</v>
      </c>
      <c r="G30" s="137">
        <f t="shared" si="9"/>
        <v>0</v>
      </c>
      <c r="H30" s="137">
        <f t="shared" si="9"/>
        <v>0</v>
      </c>
      <c r="I30" s="137">
        <f t="shared" si="9"/>
        <v>0</v>
      </c>
      <c r="J30" s="137">
        <f t="shared" si="9"/>
        <v>0</v>
      </c>
      <c r="K30" s="137">
        <f t="shared" si="9"/>
        <v>0</v>
      </c>
      <c r="L30" s="137">
        <f t="shared" si="9"/>
        <v>0</v>
      </c>
      <c r="M30" s="137">
        <f t="shared" si="9"/>
        <v>0</v>
      </c>
    </row>
    <row r="31" spans="1:13" ht="12.75">
      <c r="A31" s="2"/>
      <c r="B31" s="67" t="str">
        <f>+B9</f>
        <v>1.3. Research grants</v>
      </c>
      <c r="C31" s="111"/>
      <c r="D31" s="202"/>
      <c r="E31" s="137">
        <f t="shared" si="9"/>
        <v>0</v>
      </c>
      <c r="F31" s="137">
        <f t="shared" si="9"/>
        <v>0</v>
      </c>
      <c r="G31" s="137">
        <f t="shared" si="9"/>
        <v>0</v>
      </c>
      <c r="H31" s="137">
        <f t="shared" si="9"/>
        <v>0</v>
      </c>
      <c r="I31" s="137">
        <f t="shared" si="9"/>
        <v>0</v>
      </c>
      <c r="J31" s="137">
        <f t="shared" si="9"/>
        <v>0</v>
      </c>
      <c r="K31" s="137">
        <f t="shared" si="9"/>
        <v>0</v>
      </c>
      <c r="L31" s="137">
        <f t="shared" si="9"/>
        <v>0</v>
      </c>
      <c r="M31" s="137">
        <f t="shared" si="9"/>
        <v>0</v>
      </c>
    </row>
    <row r="32" spans="1:13" ht="12.75">
      <c r="A32" s="2"/>
      <c r="B32" s="226" t="str">
        <f>+f_2</f>
        <v>2. Private funding</v>
      </c>
      <c r="C32" s="111"/>
      <c r="D32" s="202"/>
      <c r="E32" s="137">
        <f t="shared" si="9"/>
        <v>0</v>
      </c>
      <c r="F32" s="137">
        <f t="shared" si="9"/>
        <v>0</v>
      </c>
      <c r="G32" s="137">
        <f t="shared" si="9"/>
        <v>0</v>
      </c>
      <c r="H32" s="137">
        <f t="shared" si="9"/>
        <v>0</v>
      </c>
      <c r="I32" s="137">
        <f t="shared" si="9"/>
        <v>0</v>
      </c>
      <c r="J32" s="137">
        <f t="shared" si="9"/>
        <v>0</v>
      </c>
      <c r="K32" s="137">
        <f t="shared" si="9"/>
        <v>0</v>
      </c>
      <c r="L32" s="137">
        <f t="shared" si="9"/>
        <v>0</v>
      </c>
      <c r="M32" s="137">
        <f t="shared" si="9"/>
        <v>0</v>
      </c>
    </row>
    <row r="33" spans="1:13" ht="12.75">
      <c r="A33" s="2"/>
      <c r="B33" s="67" t="str">
        <f>+f_3</f>
        <v>2.1. Tuition and fees</v>
      </c>
      <c r="C33" s="111"/>
      <c r="D33" s="202"/>
      <c r="E33" s="137">
        <f t="shared" si="9"/>
        <v>0</v>
      </c>
      <c r="F33" s="137">
        <f t="shared" si="9"/>
        <v>0</v>
      </c>
      <c r="G33" s="137">
        <f t="shared" si="9"/>
        <v>0</v>
      </c>
      <c r="H33" s="137">
        <f t="shared" si="9"/>
        <v>0</v>
      </c>
      <c r="I33" s="137">
        <f t="shared" si="9"/>
        <v>0</v>
      </c>
      <c r="J33" s="137">
        <f t="shared" si="9"/>
        <v>0</v>
      </c>
      <c r="K33" s="137">
        <f t="shared" si="9"/>
        <v>0</v>
      </c>
      <c r="L33" s="137">
        <f t="shared" si="9"/>
        <v>0</v>
      </c>
      <c r="M33" s="137">
        <f t="shared" si="9"/>
        <v>0</v>
      </c>
    </row>
    <row r="34" spans="1:13" ht="12.75">
      <c r="A34" s="2"/>
      <c r="B34" s="67" t="str">
        <f>+f_4</f>
        <v>2.2. Contracts and services</v>
      </c>
      <c r="C34" s="111"/>
      <c r="D34" s="202"/>
      <c r="E34" s="137">
        <f t="shared" si="9"/>
        <v>0</v>
      </c>
      <c r="F34" s="137">
        <f t="shared" si="9"/>
        <v>0</v>
      </c>
      <c r="G34" s="137">
        <f t="shared" si="9"/>
        <v>0</v>
      </c>
      <c r="H34" s="137">
        <f t="shared" si="9"/>
        <v>0</v>
      </c>
      <c r="I34" s="137">
        <f t="shared" si="9"/>
        <v>0</v>
      </c>
      <c r="J34" s="137">
        <f t="shared" si="9"/>
        <v>0</v>
      </c>
      <c r="K34" s="137">
        <f t="shared" si="9"/>
        <v>0</v>
      </c>
      <c r="L34" s="137">
        <f t="shared" si="9"/>
        <v>0</v>
      </c>
      <c r="M34" s="137">
        <f t="shared" si="9"/>
        <v>0</v>
      </c>
    </row>
    <row r="35" spans="1:13" ht="12.75">
      <c r="A35" s="2"/>
      <c r="B35" s="67" t="str">
        <f>+f_5</f>
        <v>2.3. Gifts</v>
      </c>
      <c r="C35" s="111"/>
      <c r="D35" s="202"/>
      <c r="E35" s="137">
        <f t="shared" si="9"/>
        <v>0</v>
      </c>
      <c r="F35" s="137">
        <f t="shared" si="9"/>
        <v>0</v>
      </c>
      <c r="G35" s="137">
        <f t="shared" si="9"/>
        <v>0</v>
      </c>
      <c r="H35" s="137">
        <f t="shared" si="9"/>
        <v>0</v>
      </c>
      <c r="I35" s="137">
        <f t="shared" si="9"/>
        <v>0</v>
      </c>
      <c r="J35" s="137">
        <f t="shared" si="9"/>
        <v>0</v>
      </c>
      <c r="K35" s="137">
        <f t="shared" si="9"/>
        <v>0</v>
      </c>
      <c r="L35" s="137">
        <f t="shared" si="9"/>
        <v>0</v>
      </c>
      <c r="M35" s="137">
        <f t="shared" si="9"/>
        <v>0</v>
      </c>
    </row>
    <row r="36" spans="1:13" ht="12.75">
      <c r="A36" s="2"/>
      <c r="B36" s="67" t="str">
        <f>+f_6</f>
        <v>2.4. Other</v>
      </c>
      <c r="C36" s="111"/>
      <c r="D36" s="202"/>
      <c r="E36" s="137">
        <f t="shared" si="9"/>
        <v>0</v>
      </c>
      <c r="F36" s="137">
        <f t="shared" si="9"/>
        <v>0</v>
      </c>
      <c r="G36" s="137">
        <f t="shared" si="9"/>
        <v>0</v>
      </c>
      <c r="H36" s="137">
        <f t="shared" si="9"/>
        <v>0</v>
      </c>
      <c r="I36" s="137">
        <f t="shared" si="9"/>
        <v>0</v>
      </c>
      <c r="J36" s="137">
        <f t="shared" si="9"/>
        <v>0</v>
      </c>
      <c r="K36" s="137">
        <f t="shared" si="9"/>
        <v>0</v>
      </c>
      <c r="L36" s="137">
        <f t="shared" si="9"/>
        <v>0</v>
      </c>
      <c r="M36" s="137">
        <f t="shared" si="9"/>
        <v>0</v>
      </c>
    </row>
    <row r="37" spans="1:13" ht="12.75">
      <c r="A37" s="2"/>
      <c r="B37" s="71"/>
      <c r="C37" s="121"/>
      <c r="D37" s="211"/>
      <c r="E37" s="138"/>
      <c r="F37" s="138"/>
      <c r="G37" s="138"/>
      <c r="H37" s="138"/>
      <c r="I37" s="138"/>
      <c r="J37" s="138"/>
      <c r="K37" s="138"/>
      <c r="L37" s="138"/>
      <c r="M37" s="138"/>
    </row>
    <row r="38" spans="1:9" ht="12.75">
      <c r="A38" s="2"/>
      <c r="B38" s="11"/>
      <c r="C38" s="2"/>
      <c r="D38" s="213"/>
      <c r="E38" s="2"/>
      <c r="F38" s="2"/>
      <c r="G38" s="2"/>
      <c r="H38" s="2"/>
      <c r="I38" s="2"/>
    </row>
    <row r="39" spans="2:13" ht="12.75">
      <c r="B39" s="100" t="s">
        <v>139</v>
      </c>
      <c r="C39" s="101"/>
      <c r="D39" s="203"/>
      <c r="E39" s="102">
        <v>1980</v>
      </c>
      <c r="F39" s="102">
        <v>1985</v>
      </c>
      <c r="G39" s="102">
        <v>1990</v>
      </c>
      <c r="H39" s="102">
        <v>1995</v>
      </c>
      <c r="I39" s="102">
        <v>1996</v>
      </c>
      <c r="J39" s="102">
        <v>1997</v>
      </c>
      <c r="K39" s="102">
        <v>1998</v>
      </c>
      <c r="L39" s="102">
        <v>1999</v>
      </c>
      <c r="M39" s="103">
        <v>2000</v>
      </c>
    </row>
    <row r="40" spans="2:13" ht="48.75" customHeight="1">
      <c r="B40" s="150">
        <v>1</v>
      </c>
      <c r="C40" s="156" t="s">
        <v>155</v>
      </c>
      <c r="D40" s="80"/>
      <c r="E40" s="52" t="str">
        <f>IF(E27&gt;0,+E5/E27,"-")</f>
        <v>-</v>
      </c>
      <c r="F40" s="52" t="str">
        <f aca="true" t="shared" si="10" ref="F40:M40">IF(F27&gt;0,+F5/F27,"-")</f>
        <v>-</v>
      </c>
      <c r="G40" s="52" t="str">
        <f t="shared" si="10"/>
        <v>-</v>
      </c>
      <c r="H40" s="52" t="str">
        <f t="shared" si="10"/>
        <v>-</v>
      </c>
      <c r="I40" s="52" t="str">
        <f t="shared" si="10"/>
        <v>-</v>
      </c>
      <c r="J40" s="52" t="str">
        <f t="shared" si="10"/>
        <v>-</v>
      </c>
      <c r="K40" s="52" t="str">
        <f t="shared" si="10"/>
        <v>-</v>
      </c>
      <c r="L40" s="52" t="str">
        <f t="shared" si="10"/>
        <v>-</v>
      </c>
      <c r="M40" s="53" t="str">
        <f t="shared" si="10"/>
        <v>-</v>
      </c>
    </row>
    <row r="41" spans="2:13" ht="48.75" customHeight="1">
      <c r="B41" s="152">
        <v>2</v>
      </c>
      <c r="C41" s="157" t="s">
        <v>156</v>
      </c>
      <c r="D41" s="77"/>
      <c r="E41" s="42" t="str">
        <f>+IF(E5&gt;0,E10/E5,"-")</f>
        <v>-</v>
      </c>
      <c r="F41" s="42" t="str">
        <f aca="true" t="shared" si="11" ref="F41:M41">+IF(F5&gt;0,F10/F5,"-")</f>
        <v>-</v>
      </c>
      <c r="G41" s="42" t="str">
        <f t="shared" si="11"/>
        <v>-</v>
      </c>
      <c r="H41" s="42" t="str">
        <f t="shared" si="11"/>
        <v>-</v>
      </c>
      <c r="I41" s="42" t="str">
        <f t="shared" si="11"/>
        <v>-</v>
      </c>
      <c r="J41" s="42" t="str">
        <f t="shared" si="11"/>
        <v>-</v>
      </c>
      <c r="K41" s="42" t="str">
        <f t="shared" si="11"/>
        <v>-</v>
      </c>
      <c r="L41" s="42" t="str">
        <f t="shared" si="11"/>
        <v>-</v>
      </c>
      <c r="M41" s="43" t="str">
        <f t="shared" si="11"/>
        <v>-</v>
      </c>
    </row>
    <row r="42" spans="2:13" ht="48.75" customHeight="1">
      <c r="B42" s="154">
        <v>3</v>
      </c>
      <c r="C42" s="157" t="s">
        <v>154</v>
      </c>
      <c r="D42" s="96"/>
      <c r="E42" s="48" t="str">
        <f>+IF(E16&gt;0,E21/E16,"-")</f>
        <v>-</v>
      </c>
      <c r="F42" s="48" t="str">
        <f aca="true" t="shared" si="12" ref="F42:M42">+IF(F16&gt;0,F21/F16,"-")</f>
        <v>-</v>
      </c>
      <c r="G42" s="48" t="str">
        <f t="shared" si="12"/>
        <v>-</v>
      </c>
      <c r="H42" s="48" t="str">
        <f t="shared" si="12"/>
        <v>-</v>
      </c>
      <c r="I42" s="48" t="str">
        <f t="shared" si="12"/>
        <v>-</v>
      </c>
      <c r="J42" s="48" t="str">
        <f t="shared" si="12"/>
        <v>-</v>
      </c>
      <c r="K42" s="48" t="str">
        <f t="shared" si="12"/>
        <v>-</v>
      </c>
      <c r="L42" s="48" t="str">
        <f t="shared" si="12"/>
        <v>-</v>
      </c>
      <c r="M42" s="49" t="str">
        <f t="shared" si="12"/>
        <v>-</v>
      </c>
    </row>
    <row r="43" spans="1:14" ht="12.75">
      <c r="A43" s="2"/>
      <c r="B43" s="11"/>
      <c r="C43" s="6"/>
      <c r="D43" s="7"/>
      <c r="E43" s="6"/>
      <c r="F43" s="7"/>
      <c r="G43" s="7"/>
      <c r="H43" s="7"/>
      <c r="I43" s="7"/>
      <c r="J43" s="7"/>
      <c r="K43" s="7"/>
      <c r="L43" s="7"/>
      <c r="M43" s="7"/>
      <c r="N43" s="7"/>
    </row>
    <row r="44" spans="2:13" ht="11.25" customHeight="1">
      <c r="B44" s="84" t="s">
        <v>96</v>
      </c>
      <c r="C44" s="81"/>
      <c r="D44" s="82"/>
      <c r="E44" s="82"/>
      <c r="F44" s="82"/>
      <c r="G44" s="82"/>
      <c r="H44" s="82"/>
      <c r="I44" s="82"/>
      <c r="J44" s="82"/>
      <c r="K44" s="82"/>
      <c r="L44" s="82"/>
      <c r="M44" s="83"/>
    </row>
    <row r="45" spans="2:13" ht="11.25" customHeight="1">
      <c r="B45" s="85" t="s">
        <v>97</v>
      </c>
      <c r="C45" s="86" t="s">
        <v>98</v>
      </c>
      <c r="D45" s="87"/>
      <c r="E45" s="87"/>
      <c r="F45" s="87"/>
      <c r="G45" s="87"/>
      <c r="H45" s="87"/>
      <c r="I45" s="87"/>
      <c r="J45" s="87"/>
      <c r="K45" s="87"/>
      <c r="L45" s="87"/>
      <c r="M45" s="88"/>
    </row>
    <row r="46" spans="2:13" ht="13.5" customHeight="1">
      <c r="B46" s="79"/>
      <c r="C46" s="51"/>
      <c r="D46" s="80"/>
      <c r="E46" s="80"/>
      <c r="F46" s="80"/>
      <c r="G46" s="80"/>
      <c r="H46" s="80"/>
      <c r="I46" s="80"/>
      <c r="J46" s="80"/>
      <c r="K46" s="80"/>
      <c r="L46" s="80"/>
      <c r="M46" s="93"/>
    </row>
    <row r="47" spans="2:13" ht="13.5" customHeight="1">
      <c r="B47" s="76"/>
      <c r="C47" s="41"/>
      <c r="D47" s="77"/>
      <c r="E47" s="77"/>
      <c r="F47" s="77"/>
      <c r="G47" s="77"/>
      <c r="H47" s="77"/>
      <c r="I47" s="77"/>
      <c r="J47" s="77"/>
      <c r="K47" s="77"/>
      <c r="L47" s="77"/>
      <c r="M47" s="94"/>
    </row>
    <row r="48" spans="2:13" ht="13.5" customHeight="1">
      <c r="B48" s="76"/>
      <c r="C48" s="41"/>
      <c r="D48" s="77"/>
      <c r="E48" s="77"/>
      <c r="F48" s="77"/>
      <c r="G48" s="77"/>
      <c r="H48" s="77"/>
      <c r="I48" s="77"/>
      <c r="J48" s="77"/>
      <c r="K48" s="77"/>
      <c r="L48" s="77"/>
      <c r="M48" s="94"/>
    </row>
    <row r="49" spans="2:13" ht="13.5" customHeight="1">
      <c r="B49" s="76"/>
      <c r="C49" s="41"/>
      <c r="D49" s="77"/>
      <c r="E49" s="77"/>
      <c r="F49" s="77"/>
      <c r="G49" s="77"/>
      <c r="H49" s="77"/>
      <c r="I49" s="77"/>
      <c r="J49" s="77"/>
      <c r="K49" s="77"/>
      <c r="L49" s="77"/>
      <c r="M49" s="94"/>
    </row>
    <row r="50" spans="2:13" ht="13.5" customHeight="1">
      <c r="B50" s="76"/>
      <c r="C50" s="41"/>
      <c r="D50" s="77"/>
      <c r="E50" s="77"/>
      <c r="F50" s="77"/>
      <c r="G50" s="77"/>
      <c r="H50" s="77"/>
      <c r="I50" s="77"/>
      <c r="J50" s="77"/>
      <c r="K50" s="77"/>
      <c r="L50" s="77"/>
      <c r="M50" s="94"/>
    </row>
    <row r="51" spans="2:13" ht="13.5" customHeight="1">
      <c r="B51" s="78"/>
      <c r="C51" s="95"/>
      <c r="D51" s="96"/>
      <c r="E51" s="96"/>
      <c r="F51" s="96"/>
      <c r="G51" s="96"/>
      <c r="H51" s="96"/>
      <c r="I51" s="96"/>
      <c r="J51" s="96"/>
      <c r="K51" s="96"/>
      <c r="L51" s="96"/>
      <c r="M51" s="97"/>
    </row>
    <row r="52" spans="1:9" ht="12.75">
      <c r="A52" s="2"/>
      <c r="B52" s="2"/>
      <c r="C52" s="2"/>
      <c r="D52" s="213"/>
      <c r="E52" s="2"/>
      <c r="F52" s="2"/>
      <c r="G52" s="2"/>
      <c r="H52" s="2"/>
      <c r="I52" s="2"/>
    </row>
    <row r="53" spans="1:9" ht="12.75">
      <c r="A53" s="2"/>
      <c r="B53" s="2"/>
      <c r="C53" s="2"/>
      <c r="D53" s="213"/>
      <c r="E53" s="2"/>
      <c r="F53" s="2"/>
      <c r="G53" s="2"/>
      <c r="H53" s="2"/>
      <c r="I53" s="2"/>
    </row>
    <row r="54" spans="1:9" ht="12.75">
      <c r="A54" s="2"/>
      <c r="B54" s="2"/>
      <c r="C54" s="2"/>
      <c r="D54" s="213"/>
      <c r="E54" s="2"/>
      <c r="F54" s="2"/>
      <c r="G54" s="2"/>
      <c r="H54" s="2"/>
      <c r="I54" s="2"/>
    </row>
    <row r="55" spans="1:9" ht="12.75">
      <c r="A55" s="2"/>
      <c r="B55" s="2"/>
      <c r="C55" s="2"/>
      <c r="D55" s="213"/>
      <c r="E55" s="2"/>
      <c r="F55" s="2"/>
      <c r="G55" s="2"/>
      <c r="H55" s="2"/>
      <c r="I55" s="2"/>
    </row>
    <row r="56" spans="1:9" ht="12.75">
      <c r="A56" s="2"/>
      <c r="B56" s="2"/>
      <c r="C56" s="2"/>
      <c r="D56" s="213"/>
      <c r="E56" s="2"/>
      <c r="F56" s="2"/>
      <c r="G56" s="2"/>
      <c r="H56" s="2"/>
      <c r="I56" s="2"/>
    </row>
    <row r="57" spans="1:9" ht="12.75">
      <c r="A57" s="2"/>
      <c r="B57" s="2"/>
      <c r="C57" s="2"/>
      <c r="D57" s="213"/>
      <c r="E57" s="2"/>
      <c r="F57" s="2"/>
      <c r="G57" s="2"/>
      <c r="H57" s="2"/>
      <c r="I57" s="2"/>
    </row>
    <row r="58" spans="1:9" ht="12.75">
      <c r="A58" s="2"/>
      <c r="B58" s="2"/>
      <c r="C58" s="2"/>
      <c r="D58" s="213"/>
      <c r="E58" s="2"/>
      <c r="F58" s="2"/>
      <c r="G58" s="2"/>
      <c r="H58" s="2"/>
      <c r="I58" s="2"/>
    </row>
    <row r="59" spans="1:9" ht="12.75">
      <c r="A59" s="2"/>
      <c r="B59" s="2"/>
      <c r="C59" s="2"/>
      <c r="D59" s="213"/>
      <c r="E59" s="2"/>
      <c r="F59" s="2"/>
      <c r="G59" s="2"/>
      <c r="H59" s="2"/>
      <c r="I59" s="2"/>
    </row>
    <row r="60" spans="1:9" ht="12.75">
      <c r="A60" s="2"/>
      <c r="B60" s="2"/>
      <c r="C60" s="2"/>
      <c r="D60" s="213"/>
      <c r="E60" s="2"/>
      <c r="F60" s="2"/>
      <c r="G60" s="2"/>
      <c r="H60" s="2"/>
      <c r="I60" s="2"/>
    </row>
    <row r="61" spans="1:9" ht="12.75">
      <c r="A61" s="2"/>
      <c r="B61" s="2"/>
      <c r="C61" s="2"/>
      <c r="D61" s="213"/>
      <c r="E61" s="2"/>
      <c r="F61" s="2"/>
      <c r="G61" s="2"/>
      <c r="H61" s="2"/>
      <c r="I61" s="2"/>
    </row>
    <row r="62" spans="1:9" ht="12.75">
      <c r="A62" s="2"/>
      <c r="B62" s="2"/>
      <c r="C62" s="2"/>
      <c r="D62" s="213"/>
      <c r="E62" s="2"/>
      <c r="F62" s="2"/>
      <c r="G62" s="2"/>
      <c r="H62" s="2"/>
      <c r="I62" s="2"/>
    </row>
    <row r="63" spans="1:9" ht="12.75">
      <c r="A63" s="2"/>
      <c r="B63" s="2"/>
      <c r="C63" s="2"/>
      <c r="D63" s="213"/>
      <c r="E63" s="2"/>
      <c r="F63" s="2"/>
      <c r="G63" s="2"/>
      <c r="H63" s="2"/>
      <c r="I63" s="2"/>
    </row>
    <row r="64" spans="1:9" ht="12.75">
      <c r="A64" s="2"/>
      <c r="B64" s="2"/>
      <c r="C64" s="2"/>
      <c r="D64" s="213"/>
      <c r="E64" s="2"/>
      <c r="F64" s="2"/>
      <c r="G64" s="2"/>
      <c r="H64" s="2"/>
      <c r="I64" s="2"/>
    </row>
    <row r="65" spans="1:9" ht="12.75">
      <c r="A65" s="2"/>
      <c r="B65" s="2"/>
      <c r="C65" s="2"/>
      <c r="D65" s="213"/>
      <c r="E65" s="2"/>
      <c r="F65" s="2"/>
      <c r="G65" s="2"/>
      <c r="H65" s="2"/>
      <c r="I65" s="2"/>
    </row>
  </sheetData>
  <printOptions horizontalCentered="1" verticalCentered="1"/>
  <pageMargins left="0.75" right="0.75" top="1" bottom="1" header="0" footer="0"/>
  <pageSetup horizontalDpi="600" verticalDpi="600" orientation="landscape" scale="96" r:id="rId2"/>
  <drawing r:id="rId1"/>
</worksheet>
</file>

<file path=xl/worksheets/sheet6.xml><?xml version="1.0" encoding="utf-8"?>
<worksheet xmlns="http://schemas.openxmlformats.org/spreadsheetml/2006/main" xmlns:r="http://schemas.openxmlformats.org/officeDocument/2006/relationships">
  <sheetPr codeName="Hoja7"/>
  <dimension ref="D2:G10"/>
  <sheetViews>
    <sheetView workbookViewId="0" topLeftCell="D1">
      <selection activeCell="G9" sqref="G9"/>
    </sheetView>
  </sheetViews>
  <sheetFormatPr defaultColWidth="9.140625" defaultRowHeight="12.75"/>
  <cols>
    <col min="1" max="1" width="0" style="1" hidden="1" customWidth="1"/>
    <col min="2" max="2" width="18.140625" style="1" hidden="1" customWidth="1"/>
    <col min="3" max="3" width="21.140625" style="1" hidden="1" customWidth="1"/>
    <col min="4" max="4" width="25.8515625" style="4" customWidth="1"/>
    <col min="5" max="5" width="55.8515625" style="4" customWidth="1"/>
    <col min="6" max="6" width="19.8515625" style="4" customWidth="1"/>
    <col min="7" max="7" width="15.140625" style="4" customWidth="1"/>
    <col min="8" max="16384" width="11.421875" style="1" customWidth="1"/>
  </cols>
  <sheetData>
    <row r="2" spans="4:7" s="3" customFormat="1" ht="26.25" thickBot="1">
      <c r="D2" s="122" t="s">
        <v>99</v>
      </c>
      <c r="E2" s="122" t="s">
        <v>100</v>
      </c>
      <c r="F2" s="122" t="s">
        <v>101</v>
      </c>
      <c r="G2" s="122" t="s">
        <v>102</v>
      </c>
    </row>
    <row r="3" ht="10.5">
      <c r="F3" s="5"/>
    </row>
    <row r="4" spans="4:6" ht="73.5">
      <c r="D4" s="5" t="s">
        <v>264</v>
      </c>
      <c r="E4" s="4" t="s">
        <v>265</v>
      </c>
      <c r="F4" s="4" t="s">
        <v>267</v>
      </c>
    </row>
    <row r="5" ht="16.5" customHeight="1">
      <c r="E5" s="360" t="s">
        <v>266</v>
      </c>
    </row>
    <row r="6" spans="4:6" ht="52.5">
      <c r="D6" s="4" t="s">
        <v>268</v>
      </c>
      <c r="E6" s="4" t="s">
        <v>271</v>
      </c>
      <c r="F6" s="4" t="s">
        <v>269</v>
      </c>
    </row>
    <row r="7" ht="12.75">
      <c r="E7" s="360" t="s">
        <v>270</v>
      </c>
    </row>
    <row r="9" ht="37.5" customHeight="1"/>
    <row r="10" ht="12.75">
      <c r="E10" s="16"/>
    </row>
  </sheetData>
  <printOptions/>
  <pageMargins left="0.75" right="0.75" top="1" bottom="1" header="0" footer="0"/>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B2:E72"/>
  <sheetViews>
    <sheetView workbookViewId="0" topLeftCell="A42">
      <selection activeCell="A1" sqref="A1"/>
    </sheetView>
  </sheetViews>
  <sheetFormatPr defaultColWidth="9.140625" defaultRowHeight="12.75"/>
  <cols>
    <col min="1" max="1" width="2.7109375" style="0" customWidth="1"/>
    <col min="2" max="2" width="9.57421875" style="0" customWidth="1"/>
    <col min="3" max="3" width="45.57421875" style="0" customWidth="1"/>
    <col min="4" max="4" width="14.7109375" style="209" customWidth="1"/>
    <col min="5" max="5" width="31.00390625" style="0" customWidth="1"/>
    <col min="6" max="16384" width="11.57421875" style="0" customWidth="1"/>
  </cols>
  <sheetData>
    <row r="2" spans="2:5" ht="12.75">
      <c r="B2" s="123" t="s">
        <v>317</v>
      </c>
      <c r="C2" s="124"/>
      <c r="D2" s="366"/>
      <c r="E2" s="124"/>
    </row>
    <row r="3" ht="12.75">
      <c r="B3" s="243" t="s">
        <v>316</v>
      </c>
    </row>
    <row r="4" spans="2:5" ht="12.75">
      <c r="B4" s="64" t="s">
        <v>16</v>
      </c>
      <c r="C4" s="54" t="s">
        <v>137</v>
      </c>
      <c r="D4" s="367" t="s">
        <v>195</v>
      </c>
      <c r="E4" s="54" t="s">
        <v>151</v>
      </c>
    </row>
    <row r="5" spans="2:5" ht="12.75">
      <c r="B5" s="209">
        <v>1</v>
      </c>
      <c r="C5" t="s">
        <v>163</v>
      </c>
      <c r="D5" s="209">
        <v>1970</v>
      </c>
      <c r="E5" s="365" t="s">
        <v>164</v>
      </c>
    </row>
    <row r="6" spans="2:5" ht="12.75">
      <c r="B6" s="209">
        <v>2</v>
      </c>
      <c r="C6" t="s">
        <v>165</v>
      </c>
      <c r="D6" s="209">
        <v>1987</v>
      </c>
      <c r="E6" s="365" t="s">
        <v>166</v>
      </c>
    </row>
    <row r="7" spans="2:5" ht="12.75">
      <c r="B7" s="209">
        <v>3</v>
      </c>
      <c r="C7" t="s">
        <v>167</v>
      </c>
      <c r="D7" s="209">
        <v>1990</v>
      </c>
      <c r="E7" s="365" t="s">
        <v>168</v>
      </c>
    </row>
    <row r="8" spans="2:5" ht="12.75">
      <c r="B8" s="209">
        <v>4</v>
      </c>
      <c r="C8" t="s">
        <v>169</v>
      </c>
      <c r="D8" s="209">
        <v>1970</v>
      </c>
      <c r="E8" s="365" t="s">
        <v>170</v>
      </c>
    </row>
    <row r="9" spans="2:5" ht="12.75">
      <c r="B9" s="209">
        <v>5</v>
      </c>
      <c r="C9" t="s">
        <v>171</v>
      </c>
      <c r="D9" s="209">
        <v>1974</v>
      </c>
      <c r="E9" s="365" t="s">
        <v>172</v>
      </c>
    </row>
    <row r="10" spans="2:5" ht="12.75">
      <c r="B10" s="209">
        <v>6</v>
      </c>
      <c r="C10" t="s">
        <v>173</v>
      </c>
      <c r="D10" s="209">
        <v>1985</v>
      </c>
      <c r="E10" s="365" t="s">
        <v>174</v>
      </c>
    </row>
    <row r="11" spans="2:5" ht="12.75">
      <c r="B11" s="209">
        <v>7</v>
      </c>
      <c r="C11" t="s">
        <v>175</v>
      </c>
      <c r="D11" s="209">
        <v>1984</v>
      </c>
      <c r="E11" t="s">
        <v>176</v>
      </c>
    </row>
    <row r="12" spans="2:5" ht="12.75">
      <c r="B12" s="209">
        <v>8</v>
      </c>
      <c r="C12" t="s">
        <v>177</v>
      </c>
      <c r="D12" s="209">
        <v>1970</v>
      </c>
      <c r="E12" s="365" t="s">
        <v>178</v>
      </c>
    </row>
    <row r="13" spans="2:5" ht="12.75">
      <c r="B13" s="209">
        <v>9</v>
      </c>
      <c r="C13" t="s">
        <v>179</v>
      </c>
      <c r="D13" s="209">
        <v>1973</v>
      </c>
      <c r="E13" t="s">
        <v>180</v>
      </c>
    </row>
    <row r="14" spans="2:5" ht="12.75">
      <c r="B14" s="209">
        <v>10</v>
      </c>
      <c r="C14" t="s">
        <v>181</v>
      </c>
      <c r="D14" s="209">
        <v>1970</v>
      </c>
      <c r="E14" s="365" t="s">
        <v>182</v>
      </c>
    </row>
    <row r="15" spans="2:5" ht="12.75">
      <c r="B15" s="209">
        <v>11</v>
      </c>
      <c r="C15" t="s">
        <v>183</v>
      </c>
      <c r="D15" s="209">
        <v>1981</v>
      </c>
      <c r="E15" s="365" t="s">
        <v>184</v>
      </c>
    </row>
    <row r="16" spans="2:5" ht="12.75">
      <c r="B16" s="209">
        <v>12</v>
      </c>
      <c r="C16" t="s">
        <v>185</v>
      </c>
      <c r="D16" s="209">
        <v>1972</v>
      </c>
      <c r="E16" s="365" t="s">
        <v>254</v>
      </c>
    </row>
    <row r="17" spans="2:5" ht="12.75">
      <c r="B17" s="209">
        <v>13</v>
      </c>
      <c r="C17" t="s">
        <v>186</v>
      </c>
      <c r="D17" s="209">
        <v>1973</v>
      </c>
      <c r="E17" s="365" t="s">
        <v>187</v>
      </c>
    </row>
    <row r="18" spans="2:5" ht="12.75">
      <c r="B18" s="209">
        <v>14</v>
      </c>
      <c r="C18" t="s">
        <v>189</v>
      </c>
      <c r="D18" s="209">
        <v>1970</v>
      </c>
      <c r="E18" s="365" t="s">
        <v>188</v>
      </c>
    </row>
    <row r="19" spans="2:5" ht="12.75">
      <c r="B19" s="209">
        <v>15</v>
      </c>
      <c r="C19" t="s">
        <v>190</v>
      </c>
      <c r="D19" s="209">
        <v>1989</v>
      </c>
      <c r="E19" s="365" t="s">
        <v>191</v>
      </c>
    </row>
    <row r="20" spans="2:5" ht="12.75">
      <c r="B20" s="209">
        <v>16</v>
      </c>
      <c r="C20" t="s">
        <v>312</v>
      </c>
      <c r="D20" s="209">
        <v>1997</v>
      </c>
      <c r="E20" s="365" t="s">
        <v>192</v>
      </c>
    </row>
    <row r="21" spans="2:5" ht="12.75">
      <c r="B21" s="209">
        <v>17</v>
      </c>
      <c r="C21" t="s">
        <v>279</v>
      </c>
      <c r="D21" s="209">
        <v>1997</v>
      </c>
      <c r="E21" s="365" t="s">
        <v>193</v>
      </c>
    </row>
    <row r="22" spans="2:5" ht="12.75">
      <c r="B22" s="209">
        <v>18</v>
      </c>
      <c r="C22" t="s">
        <v>196</v>
      </c>
      <c r="D22" s="209">
        <v>1996</v>
      </c>
      <c r="E22" s="365" t="s">
        <v>194</v>
      </c>
    </row>
    <row r="23" spans="2:5" ht="12.75">
      <c r="B23" s="209">
        <v>19</v>
      </c>
      <c r="C23" t="s">
        <v>197</v>
      </c>
      <c r="D23" s="209">
        <v>1997</v>
      </c>
      <c r="E23" s="365" t="s">
        <v>198</v>
      </c>
    </row>
    <row r="24" spans="2:5" ht="12.75">
      <c r="B24" s="209">
        <v>20</v>
      </c>
      <c r="C24" t="s">
        <v>199</v>
      </c>
      <c r="D24" s="209">
        <v>1998</v>
      </c>
      <c r="E24" s="365" t="s">
        <v>200</v>
      </c>
    </row>
    <row r="25" spans="2:5" ht="12.75">
      <c r="B25" s="209">
        <v>21</v>
      </c>
      <c r="C25" t="s">
        <v>201</v>
      </c>
      <c r="D25" s="209">
        <v>1988</v>
      </c>
      <c r="E25" s="365" t="s">
        <v>202</v>
      </c>
    </row>
    <row r="26" spans="2:5" ht="12.75">
      <c r="B26" s="209">
        <v>22</v>
      </c>
      <c r="C26" t="s">
        <v>203</v>
      </c>
      <c r="D26" s="209">
        <v>1999</v>
      </c>
      <c r="E26" s="365" t="s">
        <v>204</v>
      </c>
    </row>
    <row r="27" spans="2:5" ht="12.75">
      <c r="B27" s="209">
        <v>23</v>
      </c>
      <c r="C27" t="s">
        <v>205</v>
      </c>
      <c r="D27" s="209">
        <v>1983</v>
      </c>
      <c r="E27" s="365" t="s">
        <v>206</v>
      </c>
    </row>
    <row r="28" spans="2:5" ht="12.75">
      <c r="B28" s="209">
        <v>24</v>
      </c>
      <c r="C28" t="s">
        <v>207</v>
      </c>
      <c r="D28" s="209">
        <v>1995</v>
      </c>
      <c r="E28" s="365" t="s">
        <v>208</v>
      </c>
    </row>
    <row r="29" spans="2:5" ht="12.75">
      <c r="B29" s="209">
        <v>25</v>
      </c>
      <c r="C29" t="s">
        <v>209</v>
      </c>
      <c r="D29" s="209">
        <v>1986</v>
      </c>
      <c r="E29" s="365" t="s">
        <v>210</v>
      </c>
    </row>
    <row r="30" spans="2:5" ht="12.75">
      <c r="B30" s="209">
        <v>26</v>
      </c>
      <c r="C30" t="s">
        <v>250</v>
      </c>
      <c r="D30" s="209">
        <v>1997</v>
      </c>
      <c r="E30" s="365" t="s">
        <v>251</v>
      </c>
    </row>
    <row r="31" spans="2:5" ht="12.75">
      <c r="B31" s="209">
        <v>27</v>
      </c>
      <c r="C31" t="s">
        <v>272</v>
      </c>
      <c r="D31" s="209">
        <v>1993</v>
      </c>
      <c r="E31" s="365" t="s">
        <v>273</v>
      </c>
    </row>
    <row r="32" spans="2:5" ht="12.75">
      <c r="B32" s="209">
        <v>28</v>
      </c>
      <c r="C32" t="s">
        <v>211</v>
      </c>
      <c r="D32" s="209">
        <v>1985</v>
      </c>
      <c r="E32" s="365" t="s">
        <v>212</v>
      </c>
    </row>
    <row r="33" spans="2:5" ht="12.75">
      <c r="B33" s="209">
        <v>29</v>
      </c>
      <c r="C33" t="s">
        <v>313</v>
      </c>
      <c r="D33" s="209">
        <v>1999</v>
      </c>
      <c r="E33" s="365" t="s">
        <v>213</v>
      </c>
    </row>
    <row r="34" spans="2:5" ht="12.75">
      <c r="B34" s="209">
        <v>30</v>
      </c>
      <c r="C34" t="s">
        <v>214</v>
      </c>
      <c r="D34" s="209">
        <v>1986</v>
      </c>
      <c r="E34" s="365" t="s">
        <v>215</v>
      </c>
    </row>
    <row r="35" spans="2:5" ht="12.75">
      <c r="B35" s="209">
        <v>31</v>
      </c>
      <c r="C35" t="s">
        <v>314</v>
      </c>
      <c r="D35" s="209">
        <v>1988</v>
      </c>
      <c r="E35" s="365" t="s">
        <v>216</v>
      </c>
    </row>
    <row r="36" spans="2:5" ht="12.75">
      <c r="B36" s="209">
        <v>32</v>
      </c>
      <c r="C36" t="s">
        <v>217</v>
      </c>
      <c r="D36" s="209">
        <v>1984</v>
      </c>
      <c r="E36" s="365" t="s">
        <v>218</v>
      </c>
    </row>
    <row r="37" spans="2:5" ht="12.75">
      <c r="B37" s="209">
        <v>33</v>
      </c>
      <c r="C37" t="s">
        <v>219</v>
      </c>
      <c r="D37" s="209">
        <v>1976</v>
      </c>
      <c r="E37" s="365" t="s">
        <v>220</v>
      </c>
    </row>
    <row r="38" spans="2:5" ht="12.75">
      <c r="B38" s="209">
        <v>34</v>
      </c>
      <c r="C38" t="s">
        <v>221</v>
      </c>
      <c r="D38" s="209">
        <v>1994</v>
      </c>
      <c r="E38" s="365" t="s">
        <v>222</v>
      </c>
    </row>
    <row r="39" spans="2:5" ht="12.75">
      <c r="B39" s="209">
        <v>35</v>
      </c>
      <c r="C39" t="s">
        <v>223</v>
      </c>
      <c r="D39" s="209">
        <v>1996</v>
      </c>
      <c r="E39" s="365" t="s">
        <v>275</v>
      </c>
    </row>
    <row r="40" spans="2:5" ht="12.75">
      <c r="B40" s="209">
        <v>36</v>
      </c>
      <c r="C40" t="s">
        <v>304</v>
      </c>
      <c r="D40" s="209">
        <v>1998</v>
      </c>
      <c r="E40" s="365" t="s">
        <v>224</v>
      </c>
    </row>
    <row r="41" spans="2:5" ht="12.75">
      <c r="B41" s="209">
        <v>37</v>
      </c>
      <c r="C41" t="s">
        <v>226</v>
      </c>
      <c r="D41" s="209">
        <v>1993</v>
      </c>
      <c r="E41" s="365" t="s">
        <v>225</v>
      </c>
    </row>
    <row r="42" spans="2:5" ht="12.75">
      <c r="B42" s="209">
        <v>38</v>
      </c>
      <c r="C42" t="s">
        <v>315</v>
      </c>
      <c r="D42" s="209">
        <v>1997</v>
      </c>
      <c r="E42" s="365" t="s">
        <v>227</v>
      </c>
    </row>
    <row r="43" spans="2:5" ht="12.75">
      <c r="B43" s="209">
        <v>39</v>
      </c>
      <c r="C43" t="s">
        <v>228</v>
      </c>
      <c r="D43" s="209">
        <v>1997</v>
      </c>
      <c r="E43" s="365" t="s">
        <v>229</v>
      </c>
    </row>
    <row r="44" spans="2:5" ht="12.75">
      <c r="B44" s="209">
        <v>40</v>
      </c>
      <c r="C44" t="s">
        <v>230</v>
      </c>
      <c r="D44" s="209">
        <v>1998</v>
      </c>
      <c r="E44" s="365" t="s">
        <v>231</v>
      </c>
    </row>
    <row r="45" spans="2:5" ht="12.75">
      <c r="B45" s="209">
        <v>41</v>
      </c>
      <c r="C45" t="s">
        <v>277</v>
      </c>
      <c r="D45" s="209">
        <v>1998</v>
      </c>
      <c r="E45" s="365" t="s">
        <v>278</v>
      </c>
    </row>
    <row r="46" spans="2:5" ht="12.75">
      <c r="B46" s="209">
        <v>42</v>
      </c>
      <c r="C46" t="s">
        <v>232</v>
      </c>
      <c r="D46" s="209">
        <v>1998</v>
      </c>
      <c r="E46" s="365" t="s">
        <v>233</v>
      </c>
    </row>
    <row r="47" spans="2:5" ht="12.75">
      <c r="B47" s="209">
        <v>43</v>
      </c>
      <c r="C47" t="s">
        <v>234</v>
      </c>
      <c r="D47" s="209">
        <v>1999</v>
      </c>
      <c r="E47" s="365" t="s">
        <v>235</v>
      </c>
    </row>
    <row r="48" spans="2:5" ht="12.75">
      <c r="B48" s="209">
        <v>44</v>
      </c>
      <c r="C48" t="s">
        <v>236</v>
      </c>
      <c r="D48" s="209">
        <v>1999</v>
      </c>
      <c r="E48" s="365" t="s">
        <v>237</v>
      </c>
    </row>
    <row r="49" spans="2:5" ht="12.75">
      <c r="B49" s="209">
        <v>45</v>
      </c>
      <c r="C49" t="s">
        <v>238</v>
      </c>
      <c r="D49" s="209">
        <v>1999</v>
      </c>
      <c r="E49" s="365" t="s">
        <v>239</v>
      </c>
    </row>
    <row r="50" spans="2:5" ht="12.75">
      <c r="B50" s="209">
        <v>46</v>
      </c>
      <c r="C50" t="s">
        <v>240</v>
      </c>
      <c r="D50" s="209">
        <v>1999</v>
      </c>
      <c r="E50" s="365" t="s">
        <v>241</v>
      </c>
    </row>
    <row r="51" spans="2:5" ht="12.75">
      <c r="B51" s="209">
        <v>47</v>
      </c>
      <c r="C51" t="s">
        <v>242</v>
      </c>
      <c r="D51" s="209">
        <v>1999</v>
      </c>
      <c r="E51" s="365" t="s">
        <v>243</v>
      </c>
    </row>
    <row r="52" spans="2:5" ht="12.75">
      <c r="B52" s="209">
        <v>48</v>
      </c>
      <c r="C52" t="s">
        <v>244</v>
      </c>
      <c r="D52" s="209">
        <v>1999</v>
      </c>
      <c r="E52" s="365" t="s">
        <v>245</v>
      </c>
    </row>
    <row r="53" spans="2:5" ht="12.75">
      <c r="B53" s="209">
        <v>49</v>
      </c>
      <c r="C53" t="s">
        <v>246</v>
      </c>
      <c r="D53" s="209">
        <v>1999</v>
      </c>
      <c r="E53" s="365" t="s">
        <v>247</v>
      </c>
    </row>
    <row r="54" spans="2:5" ht="12.75">
      <c r="B54" s="209">
        <v>50</v>
      </c>
      <c r="C54" t="s">
        <v>248</v>
      </c>
      <c r="D54" s="209">
        <v>2001</v>
      </c>
      <c r="E54" s="365" t="s">
        <v>249</v>
      </c>
    </row>
    <row r="55" spans="2:5" ht="12.75">
      <c r="B55" s="209">
        <v>51</v>
      </c>
      <c r="C55" t="s">
        <v>252</v>
      </c>
      <c r="D55" s="209">
        <v>2000</v>
      </c>
      <c r="E55" s="365" t="s">
        <v>253</v>
      </c>
    </row>
    <row r="56" spans="2:5" ht="12.75">
      <c r="B56" s="209">
        <v>52</v>
      </c>
      <c r="C56" t="s">
        <v>255</v>
      </c>
      <c r="D56" s="209">
        <v>2002</v>
      </c>
      <c r="E56" s="365" t="s">
        <v>256</v>
      </c>
    </row>
    <row r="57" spans="2:5" ht="12.75">
      <c r="B57" s="209">
        <v>53</v>
      </c>
      <c r="C57" t="s">
        <v>258</v>
      </c>
      <c r="D57" s="209">
        <v>2002</v>
      </c>
      <c r="E57" s="365" t="s">
        <v>299</v>
      </c>
    </row>
    <row r="58" spans="2:5" ht="12.75">
      <c r="B58" s="209">
        <v>54</v>
      </c>
      <c r="C58" t="s">
        <v>257</v>
      </c>
      <c r="D58" s="209">
        <v>2002</v>
      </c>
      <c r="E58" s="365" t="s">
        <v>276</v>
      </c>
    </row>
    <row r="59" spans="2:5" ht="12.75">
      <c r="B59" s="209">
        <v>55</v>
      </c>
      <c r="C59" t="s">
        <v>274</v>
      </c>
      <c r="D59" s="209">
        <v>2003</v>
      </c>
      <c r="E59" s="365" t="s">
        <v>301</v>
      </c>
    </row>
    <row r="60" spans="2:5" ht="12.75">
      <c r="B60" s="209">
        <v>56</v>
      </c>
      <c r="C60" t="s">
        <v>286</v>
      </c>
      <c r="D60" s="209">
        <v>2004</v>
      </c>
      <c r="E60" s="365" t="s">
        <v>297</v>
      </c>
    </row>
    <row r="61" spans="2:5" ht="12.75">
      <c r="B61" s="209">
        <v>57</v>
      </c>
      <c r="C61" t="s">
        <v>287</v>
      </c>
      <c r="D61" s="209">
        <v>2004</v>
      </c>
      <c r="E61" s="365" t="s">
        <v>298</v>
      </c>
    </row>
    <row r="62" spans="2:5" ht="12.75">
      <c r="B62" s="209">
        <v>58</v>
      </c>
      <c r="C62" t="s">
        <v>288</v>
      </c>
      <c r="D62" s="209">
        <v>2004</v>
      </c>
      <c r="E62" s="365" t="s">
        <v>302</v>
      </c>
    </row>
    <row r="63" spans="2:5" ht="12.75">
      <c r="B63" s="209">
        <v>59</v>
      </c>
      <c r="C63" t="s">
        <v>280</v>
      </c>
      <c r="D63" s="209">
        <v>2005</v>
      </c>
      <c r="E63" s="365" t="s">
        <v>281</v>
      </c>
    </row>
    <row r="64" spans="2:5" ht="12.75">
      <c r="B64" s="209">
        <v>60</v>
      </c>
      <c r="C64" t="s">
        <v>290</v>
      </c>
      <c r="D64" s="209">
        <v>2005</v>
      </c>
      <c r="E64" s="365" t="s">
        <v>284</v>
      </c>
    </row>
    <row r="65" spans="2:5" ht="12.75">
      <c r="B65" s="209">
        <v>61</v>
      </c>
      <c r="C65" t="s">
        <v>285</v>
      </c>
      <c r="D65" s="209">
        <v>2005</v>
      </c>
      <c r="E65" s="365" t="s">
        <v>296</v>
      </c>
    </row>
    <row r="66" spans="2:5" ht="12.75">
      <c r="B66" s="209">
        <v>62</v>
      </c>
      <c r="C66" t="s">
        <v>289</v>
      </c>
      <c r="D66" s="209">
        <v>2005</v>
      </c>
      <c r="E66" s="365" t="s">
        <v>300</v>
      </c>
    </row>
    <row r="67" spans="2:4" ht="12.75">
      <c r="B67" s="209">
        <v>63</v>
      </c>
      <c r="C67" t="s">
        <v>291</v>
      </c>
      <c r="D67" s="209">
        <v>2005</v>
      </c>
    </row>
    <row r="68" spans="2:5" ht="12.75">
      <c r="B68" s="209">
        <v>64</v>
      </c>
      <c r="C68" t="s">
        <v>282</v>
      </c>
      <c r="D68" s="209">
        <v>2006</v>
      </c>
      <c r="E68" s="365" t="s">
        <v>283</v>
      </c>
    </row>
    <row r="69" spans="2:5" ht="12.75">
      <c r="B69" s="209">
        <v>65</v>
      </c>
      <c r="C69" t="s">
        <v>293</v>
      </c>
      <c r="D69" s="209">
        <v>2006</v>
      </c>
      <c r="E69" s="365" t="s">
        <v>295</v>
      </c>
    </row>
    <row r="70" spans="2:5" ht="12.75">
      <c r="B70" s="209">
        <v>66</v>
      </c>
      <c r="C70" t="s">
        <v>292</v>
      </c>
      <c r="D70" s="209">
        <v>2007</v>
      </c>
      <c r="E70" s="365" t="s">
        <v>303</v>
      </c>
    </row>
    <row r="71" spans="2:4" ht="12.75">
      <c r="B71" s="209">
        <v>67</v>
      </c>
      <c r="C71" t="s">
        <v>294</v>
      </c>
      <c r="D71" s="209">
        <v>2007</v>
      </c>
    </row>
    <row r="72" ht="12.75">
      <c r="E72" s="365"/>
    </row>
  </sheetData>
  <hyperlinks>
    <hyperlink ref="E5" r:id="rId1" display="www.bu.ac.th"/>
    <hyperlink ref="E6" r:id="rId2" display="www.kbu.ac.th"/>
    <hyperlink ref="E7" r:id="rId3" display="www.mut.ac.th"/>
    <hyperlink ref="E8" r:id="rId4" display="www.dpu.ac.th"/>
    <hyperlink ref="E9" r:id="rId5" display="www.payap.ac.th"/>
    <hyperlink ref="E10" r:id="rId6" display="www.rsu.ac.th"/>
    <hyperlink ref="E12" r:id="rId7" display="www.spu.ac.th"/>
    <hyperlink ref="E14" r:id="rId8" display="www.utcc.ac.th"/>
    <hyperlink ref="E15" r:id="rId9" display="www.hcu.ac.th"/>
    <hyperlink ref="E16" r:id="rId10" display="www.au.edu"/>
    <hyperlink ref="E17" r:id="rId11" display="www.sau.ac.th"/>
    <hyperlink ref="E18" r:id="rId12" display="www.krirk.ac.th"/>
    <hyperlink ref="E19" r:id="rId13" display="www.stjohn.ac.th"/>
    <hyperlink ref="E20" r:id="rId14" display="www.nivadhana.ac.th"/>
    <hyperlink ref="E21" r:id="rId15" display="www.asianust.ac.th"/>
    <hyperlink ref="E22" r:id="rId16" display="www.eau.ac.th"/>
    <hyperlink ref="E23" r:id="rId17" display="www.webster.edu/thailand/"/>
    <hyperlink ref="E24" r:id="rId18" display="www.cpu.ac.th"/>
    <hyperlink ref="E25" r:id="rId19" display="www.neu.ac.th"/>
    <hyperlink ref="E26" r:id="rId20" display="www.shinawatra.ac.th"/>
    <hyperlink ref="E27" r:id="rId21" display="www.christian.ac.th"/>
    <hyperlink ref="E28" r:id="rId22" display="www.stamford.edu"/>
    <hyperlink ref="E29" r:id="rId23" display="www.pku.ac.th"/>
    <hyperlink ref="E30" r:id="rId24" display="www.hc.ac.th"/>
    <hyperlink ref="E31" r:id="rId25" display="www.rtu.ac.th"/>
    <hyperlink ref="E33" r:id="rId26" display="www.ptc.ac.th"/>
    <hyperlink ref="E34" r:id="rId27" display="www.missioncollege.edu"/>
    <hyperlink ref="E35" r:id="rId28" display="www.yonok.ac.th"/>
    <hyperlink ref="E36" r:id="rId29" display="www.ssc.ac.th"/>
    <hyperlink ref="E37" r:id="rId30" display="www.saengtham.ac.th"/>
    <hyperlink ref="E38" r:id="rId31" display="www.tsc.ac.th"/>
    <hyperlink ref="E39" r:id="rId32" display="www.dte.ac.th"/>
    <hyperlink ref="E40" r:id="rId33" display="www.tct.ac.th"/>
    <hyperlink ref="E41" r:id="rId34" display="www.rajapark.ac.th"/>
    <hyperlink ref="E42" r:id="rId35" display="www.rbac.ac.th"/>
    <hyperlink ref="E43" r:id="rId36" display="www.lpc.th.edu"/>
    <hyperlink ref="E44" r:id="rId37" display="www.santapol.ac.th"/>
    <hyperlink ref="E45" r:id="rId38" display="www.yiu.ac.th"/>
    <hyperlink ref="E46" r:id="rId39" display="www.rcu.ac.th"/>
    <hyperlink ref="E47" r:id="rId40" display="www.sbc.th.edu"/>
    <hyperlink ref="E48" r:id="rId41" display="www.cas.ac.th"/>
    <hyperlink ref="E49" r:id="rId42" display="www.polytechnic.ac.th"/>
    <hyperlink ref="E50" r:id="rId43" display="www.tapee.ac.th"/>
    <hyperlink ref="E51" r:id="rId44" display="www.northcm.ac.th"/>
    <hyperlink ref="E52" r:id="rId45" display="www.sct.ac.th"/>
    <hyperlink ref="E53" r:id="rId46" display="www.fareastern.ac.th"/>
    <hyperlink ref="E54" r:id="rId47" display="www.stic.ac.th"/>
    <hyperlink ref="E55" r:id="rId48" display="www.northbkk.ac.th"/>
    <hyperlink ref="E56" r:id="rId49" display="www.bkkthon.ac.th"/>
    <hyperlink ref="E59" r:id="rId50" display="www.crc.ac.th"/>
    <hyperlink ref="E58" r:id="rId51" display="www.bbc.ac.th"/>
    <hyperlink ref="E63" r:id="rId52" display="www.bsc.ac.th"/>
    <hyperlink ref="E68" r:id="rId53" display="www.rc.ac.th"/>
    <hyperlink ref="E64" r:id="rId54" display="www.siamtech-college.ac.th/index-th.htm"/>
    <hyperlink ref="E69" r:id="rId55" display="www.arsomsilp.in.th"/>
    <hyperlink ref="E65" r:id="rId56" display="www.tni.ac.th"/>
    <hyperlink ref="E60" r:id="rId57" display="www.nmc.ac.th"/>
    <hyperlink ref="E61" r:id="rId58" display="www.ckc.ac.th"/>
    <hyperlink ref="E57" r:id="rId59" display="www.plc.ac.th"/>
    <hyperlink ref="E66" r:id="rId60" display="www.ibc.ac.th"/>
    <hyperlink ref="E62" r:id="rId61" display="www.lit.ac.th"/>
    <hyperlink ref="E70" r:id="rId62" display="www.ayothaya.ac.th"/>
  </hyperlinks>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Universidad Mayor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Fernando</dc:creator>
  <cp:keywords/>
  <dc:description/>
  <cp:lastModifiedBy>Prachayani Praphamontripong</cp:lastModifiedBy>
  <cp:lastPrinted>2002-07-27T02:05:02Z</cp:lastPrinted>
  <dcterms:created xsi:type="dcterms:W3CDTF">2002-07-01T08:37:47Z</dcterms:created>
  <dcterms:modified xsi:type="dcterms:W3CDTF">2007-11-15T17:57:16Z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