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65431" yWindow="30" windowWidth="9390" windowHeight="7965" tabRatio="795" activeTab="0"/>
  </bookViews>
  <sheets>
    <sheet name="Index" sheetId="1" r:id="rId1"/>
    <sheet name="I. Institutions" sheetId="2" r:id="rId2"/>
    <sheet name="II. Enrollments" sheetId="3" r:id="rId3"/>
    <sheet name="III. Faculty" sheetId="4" r:id="rId4"/>
    <sheet name="IV. Funding" sheetId="5" r:id="rId5"/>
    <sheet name="Internet Sources" sheetId="6" r:id="rId6"/>
    <sheet name="List of private institutions" sheetId="7" r:id="rId7"/>
  </sheets>
  <definedNames>
    <definedName name="_1.Número_de_instituciones">'I. Institutions'!$B$4</definedName>
    <definedName name="_2.1._Matrícula_por_tipo">'II. Enrollments'!$B$3</definedName>
    <definedName name="_2.2._Matrícula_por_sexo">'II. Enrollments'!$B$60</definedName>
    <definedName name="_2.3._Matrícula_según_localización_geográfica">'II. Enrollments'!$B$106</definedName>
    <definedName name="_2.4._Matrícula_según_estatus_de_los_alumnos">'II. Enrollments'!$B$152</definedName>
    <definedName name="_2.5._Matrícula_según_regimen">'II. Enrollments'!$B$198</definedName>
    <definedName name="_2.6._Matrícula_según_área_del_conocimiento">'II. Enrollments'!$B$246</definedName>
    <definedName name="_3.1._Numero_de_docentes_por_tipo">'III. Faculty'!$B$3</definedName>
    <definedName name="_3.2._Número_de_docentes_según_estatus">'III. Faculty'!$B$65</definedName>
    <definedName name="_3.3._Número_de_docentes_según_grado_academico">'III. Faculty'!$B$112</definedName>
    <definedName name="_4.1._Ingresos_presupuestarios_por_fuente">'IV. Funding'!$B$2</definedName>
    <definedName name="a_1">'Index'!$C$172</definedName>
    <definedName name="a_10">'Index'!$C$181</definedName>
    <definedName name="a_2">'Index'!$C$173</definedName>
    <definedName name="a_3">'Index'!$C$174</definedName>
    <definedName name="a_4">'Index'!$C$175</definedName>
    <definedName name="a_5">'Index'!$C$176</definedName>
    <definedName name="a_6">'Index'!$C$177</definedName>
    <definedName name="a_7">'Index'!$C$178</definedName>
    <definedName name="a_8">'Index'!$C$179</definedName>
    <definedName name="a_9">'Index'!$C$180</definedName>
    <definedName name="ca_1">'Index'!$C$125</definedName>
    <definedName name="ca_2">'Index'!$C$126</definedName>
    <definedName name="ca_3">'Index'!$C$127</definedName>
    <definedName name="ed_1">'Index'!$C$184</definedName>
    <definedName name="ed_2">'Index'!$C$185</definedName>
    <definedName name="es_1">'Index'!$C$149</definedName>
    <definedName name="es_2">'Index'!$C$150</definedName>
    <definedName name="f_1">'Index'!$C$163</definedName>
    <definedName name="f_2">'Index'!$C$164</definedName>
    <definedName name="f_3">'Index'!$C$165</definedName>
    <definedName name="f_4">'Index'!$C$166</definedName>
    <definedName name="f_5">'Index'!$C$167</definedName>
    <definedName name="f_6">'Index'!$C$168</definedName>
    <definedName name="g_1">'Index'!$C$157</definedName>
    <definedName name="g_2">'Index'!$C$158</definedName>
    <definedName name="g_3">'Index'!$C$159</definedName>
    <definedName name="g_4">'Index'!$C$160</definedName>
    <definedName name="ge_1">'Index'!$C$140</definedName>
    <definedName name="ge_2">'Index'!$C$141</definedName>
    <definedName name="II.7._Matrícula_según_nivel">'II. Enrollments'!$B$317</definedName>
    <definedName name="Indice">'Index'!$A$3</definedName>
    <definedName name="List_of_private_institutions__as_of_2000">'List of private institutions'!$B$2</definedName>
    <definedName name="p_1">'Index'!$C$135</definedName>
    <definedName name="p_2">'Index'!$C$136</definedName>
    <definedName name="_xlnm.Print_Area" localSheetId="1">'I. Institutions'!$A$1:$N$68</definedName>
    <definedName name="_xlnm.Print_Area" localSheetId="2">'II. Enrollments'!$A$1:$N$366</definedName>
    <definedName name="_xlnm.Print_Area" localSheetId="3">'III. Faculty'!$A$1:$N$169</definedName>
    <definedName name="r_1">'Index'!$C$153</definedName>
    <definedName name="r_2">'Index'!$C$154</definedName>
    <definedName name="s_1">'Index'!$C$145</definedName>
    <definedName name="s_2">'Index'!$C$146</definedName>
    <definedName name="t_1">'Index'!$C$131</definedName>
    <definedName name="t_2">'Index'!$C$132</definedName>
  </definedNames>
  <calcPr fullCalcOnLoad="1"/>
</workbook>
</file>

<file path=xl/sharedStrings.xml><?xml version="1.0" encoding="utf-8"?>
<sst xmlns="http://schemas.openxmlformats.org/spreadsheetml/2006/main" count="450" uniqueCount="370">
  <si>
    <t>1. Agriculture</t>
  </si>
  <si>
    <t>2. Art &amp; Architecture</t>
  </si>
  <si>
    <t>3. Natural Sciences</t>
  </si>
  <si>
    <t>4. Social Sciences</t>
  </si>
  <si>
    <t>5. Law</t>
  </si>
  <si>
    <t>6. Humanities</t>
  </si>
  <si>
    <t>7. Education</t>
  </si>
  <si>
    <t>8. Technology</t>
  </si>
  <si>
    <t>9. Health</t>
  </si>
  <si>
    <t>10. Administration</t>
  </si>
  <si>
    <t>ca_1</t>
  </si>
  <si>
    <t>ca_2</t>
  </si>
  <si>
    <t>ca_3</t>
  </si>
  <si>
    <t>Variable</t>
  </si>
  <si>
    <t>t_1</t>
  </si>
  <si>
    <t>t_2</t>
  </si>
  <si>
    <t>Nº</t>
  </si>
  <si>
    <t>s_1</t>
  </si>
  <si>
    <t>s_2</t>
  </si>
  <si>
    <t>g_1</t>
  </si>
  <si>
    <t>g_2</t>
  </si>
  <si>
    <t>es_1</t>
  </si>
  <si>
    <t>es_2</t>
  </si>
  <si>
    <t>r_1</t>
  </si>
  <si>
    <t>r_2</t>
  </si>
  <si>
    <t>a_1</t>
  </si>
  <si>
    <t>a_2</t>
  </si>
  <si>
    <t>a_3</t>
  </si>
  <si>
    <t>a_4</t>
  </si>
  <si>
    <t>a_5</t>
  </si>
  <si>
    <t>a_6</t>
  </si>
  <si>
    <t>a_7</t>
  </si>
  <si>
    <t>a_8</t>
  </si>
  <si>
    <t>a_9</t>
  </si>
  <si>
    <t>a_10</t>
  </si>
  <si>
    <t>p_1</t>
  </si>
  <si>
    <t>p_2</t>
  </si>
  <si>
    <t>ed_1</t>
  </si>
  <si>
    <t>ed_2</t>
  </si>
  <si>
    <t>g_3</t>
  </si>
  <si>
    <t>g_4</t>
  </si>
  <si>
    <t>f_1</t>
  </si>
  <si>
    <t>f_2</t>
  </si>
  <si>
    <t>f_3</t>
  </si>
  <si>
    <t>f_4</t>
  </si>
  <si>
    <t>f_5</t>
  </si>
  <si>
    <t>f_6</t>
  </si>
  <si>
    <t>I.Institutions</t>
  </si>
  <si>
    <t>I.1. Number of institutions</t>
  </si>
  <si>
    <t>II.Enrollments</t>
  </si>
  <si>
    <t>II.1. Enrollments by type of institution</t>
  </si>
  <si>
    <t>II.2. Enrollments by gender</t>
  </si>
  <si>
    <t>II.3. Enrollments by geographical distribution</t>
  </si>
  <si>
    <t>II.4. Enrollments by time status of students</t>
  </si>
  <si>
    <t>II.5. Enrollments by type of program (onsite/distance)</t>
  </si>
  <si>
    <t>II.7. Enrollments by level of program (undergraduate/graduate)</t>
  </si>
  <si>
    <t>III. Faculty</t>
  </si>
  <si>
    <t>III.1. Faculty by type of institution</t>
  </si>
  <si>
    <t>III.2. Faculty by time status</t>
  </si>
  <si>
    <t>III.3. Faculty by highest degree earned</t>
  </si>
  <si>
    <t>English</t>
  </si>
  <si>
    <t>Category</t>
  </si>
  <si>
    <t>A. Private Institutions</t>
  </si>
  <si>
    <t>B. Public Institutions</t>
  </si>
  <si>
    <t>Type of institution</t>
  </si>
  <si>
    <t>1. Universities</t>
  </si>
  <si>
    <t>2. Non-university postsecondary</t>
  </si>
  <si>
    <t>Level</t>
  </si>
  <si>
    <t>1. Undergraduate</t>
  </si>
  <si>
    <t>2. Graduate</t>
  </si>
  <si>
    <t>Geographical</t>
  </si>
  <si>
    <t>1. Capital city</t>
  </si>
  <si>
    <t>2. Non capital city</t>
  </si>
  <si>
    <t>Gender</t>
  </si>
  <si>
    <t>1. Male</t>
  </si>
  <si>
    <t>2. Female</t>
  </si>
  <si>
    <t>Time status</t>
  </si>
  <si>
    <t>1. Full time</t>
  </si>
  <si>
    <t>2. Part time</t>
  </si>
  <si>
    <t>Type of program</t>
  </si>
  <si>
    <t>1. Onsite</t>
  </si>
  <si>
    <t>2. Distance learning</t>
  </si>
  <si>
    <t>Academic degree</t>
  </si>
  <si>
    <t>1. Ph.D.</t>
  </si>
  <si>
    <t>2. Master</t>
  </si>
  <si>
    <t>Revenue</t>
  </si>
  <si>
    <t>2.1. Tuition and fees</t>
  </si>
  <si>
    <t>2.3. Gifts</t>
  </si>
  <si>
    <t>2.4. Other</t>
  </si>
  <si>
    <t>Fields of study</t>
  </si>
  <si>
    <t>II.6. Enrollments by field of study</t>
  </si>
  <si>
    <t>Faculty status</t>
  </si>
  <si>
    <t>Notes</t>
  </si>
  <si>
    <t>Number of private institutions/Total number of institutions</t>
  </si>
  <si>
    <t>Number of private universities/Total number private institutions</t>
  </si>
  <si>
    <t>Número of private universities/Total number of universities</t>
  </si>
  <si>
    <t>List of private institutions, as of 2000</t>
  </si>
  <si>
    <t>Notes about data presented above:</t>
  </si>
  <si>
    <t>Nºnote</t>
  </si>
  <si>
    <t>Explanation</t>
  </si>
  <si>
    <t>Name of source</t>
  </si>
  <si>
    <t>Description of source and URL address</t>
  </si>
  <si>
    <t>Sponsor of site</t>
  </si>
  <si>
    <t>Period of updating</t>
  </si>
  <si>
    <t>Private enrollments/Total enrollments</t>
  </si>
  <si>
    <t>Enrollments in private universities/Total private enrollments</t>
  </si>
  <si>
    <t>Enrollments in private universities/Total university enrollments</t>
  </si>
  <si>
    <t>Female enrollments/Total enrollments</t>
  </si>
  <si>
    <t>Female enrollments in private institutions/Total enrollments in private institutions</t>
  </si>
  <si>
    <t>Female enrollments in public institutions/Total enrollments in public institutions</t>
  </si>
  <si>
    <t>ge_1</t>
  </si>
  <si>
    <t>ge_2</t>
  </si>
  <si>
    <t>Total enrollments in capital city/Total enrollments</t>
  </si>
  <si>
    <t>Private enrollments in capital city/Total private enrollments</t>
  </si>
  <si>
    <t>Public enrollments in capital city/Total public enrollments</t>
  </si>
  <si>
    <t>Full time enrollments/Total enrollments</t>
  </si>
  <si>
    <t>Private full time enrollments/Total private enrollments</t>
  </si>
  <si>
    <t>Public full time enrollments/Total public enrollments</t>
  </si>
  <si>
    <t>Total onsite enrollments/Total enrollments</t>
  </si>
  <si>
    <t>Private onsite enrollments/Total private enrollments</t>
  </si>
  <si>
    <t>Public onsite enrollments/Total public enrollments</t>
  </si>
  <si>
    <t>Total enrollment in "hard" sciences/Total enrollments</t>
  </si>
  <si>
    <t>Private enrollments in "hard" sciences/Total private enrollments</t>
  </si>
  <si>
    <t>Public enrollments in "hard" sciences/Total public enrollments</t>
  </si>
  <si>
    <t>2.1 Doctoral</t>
  </si>
  <si>
    <t>2.2 Master</t>
  </si>
  <si>
    <t>Total undergraduate enrollments/Total enrollments</t>
  </si>
  <si>
    <t>Private undergraduate enrollments/Total private enrollments</t>
  </si>
  <si>
    <t>Public undergraduate enrollments/Total public enrollments</t>
  </si>
  <si>
    <t>Faculty in private institutions/Total faculty</t>
  </si>
  <si>
    <t>Faculty in private universities/Total faculty in private institutions</t>
  </si>
  <si>
    <t>Faculty in public universities/Total faculty in public institutions</t>
  </si>
  <si>
    <t>Full time faculty/Total faculty</t>
  </si>
  <si>
    <t>Full time faculty in private institutions/Total faculty in private institutions</t>
  </si>
  <si>
    <t>Full time faculty in public institutions/Total faculty in public institutions</t>
  </si>
  <si>
    <t>Faculty with graduate degrees/Total faculty</t>
  </si>
  <si>
    <t>Faculty with graduate degrees in private institutions/Total faculty in private institutions</t>
  </si>
  <si>
    <t>Faculty with graduate degrees in public institutions/Total faculty in public institutions</t>
  </si>
  <si>
    <t>Name of institution</t>
  </si>
  <si>
    <t>IV. Institutional funding</t>
  </si>
  <si>
    <t>Ratios:</t>
  </si>
  <si>
    <t>3. First college degree</t>
  </si>
  <si>
    <t>4. Less than first college degree</t>
  </si>
  <si>
    <t xml:space="preserve">C.Total (private and public) </t>
  </si>
  <si>
    <t>In blue, fields of study consiered as "hard" sciences here.</t>
  </si>
  <si>
    <t>2.3. Other</t>
  </si>
  <si>
    <t>1. Public funding</t>
  </si>
  <si>
    <t>2. Private funding</t>
  </si>
  <si>
    <t>1.1. Appropriations</t>
  </si>
  <si>
    <t>1.2. Contracts and services</t>
  </si>
  <si>
    <t>1.3. Research grants</t>
  </si>
  <si>
    <t>WEB</t>
  </si>
  <si>
    <t>2.2. Contracts and services</t>
  </si>
  <si>
    <t>IV.1. Funding by source</t>
  </si>
  <si>
    <t>Total private funding in public institutions/Total funding in public institutions</t>
  </si>
  <si>
    <t>Funding of private institutions/Total funding</t>
  </si>
  <si>
    <t>Total private funding in private institutions/Total funding in private institutions</t>
  </si>
  <si>
    <t>http://</t>
  </si>
  <si>
    <t>By onsite students, we mean all students except "non-residential" students. There is no other equivalent of distance learning (like e.g. Internet-based studies).</t>
  </si>
  <si>
    <t>Administration with business.</t>
  </si>
  <si>
    <t>Education and theology.</t>
  </si>
  <si>
    <t>Agriculture with forestry and fishery.</t>
  </si>
  <si>
    <t>The above data about the undergraduate/graduate split concerns only day (full-time) students.</t>
  </si>
  <si>
    <t xml:space="preserve"> </t>
  </si>
  <si>
    <t>By "part-time", we mean here employed part-time and on contracts</t>
  </si>
  <si>
    <t>Index uczelni</t>
  </si>
  <si>
    <t>Uniwersytet Drexel w Warszawie</t>
  </si>
  <si>
    <t>Wyższa Szkoła Finansów i Zarządzania w Białymstoku</t>
  </si>
  <si>
    <t>Wyższa Szkoła Przedsiębiorczości i Marketingu w Chrzanowie</t>
  </si>
  <si>
    <t>Wyższa Szkoła Zarządzania w Częstochowie</t>
  </si>
  <si>
    <t>Wyższa Szkoła Biznesu w Dąbrowie Górniczej</t>
  </si>
  <si>
    <t>Śląska Wyższa Szkoła Zarządzania w Katowicach</t>
  </si>
  <si>
    <t>Wyższa Szkoła Zarządzania i Bankowości w Krakowie</t>
  </si>
  <si>
    <t>Krakowska Szkoła Wyższa im. A. Frycza Modrzewskiego w Krakowie</t>
  </si>
  <si>
    <t>Wyższa Szkoła Przedsiębiorczości i Administracji w Lublinie</t>
  </si>
  <si>
    <t>Wyższa Szkoła Studiów Międzynarodowych w Łodzi</t>
  </si>
  <si>
    <t>Wyższa Szkoła Sztuki i Projektowania w Łodzi</t>
  </si>
  <si>
    <t>Wyższa Szkoła Biznesu National-Louis University w Nowym Sączu</t>
  </si>
  <si>
    <t>Olsztyńska Wyższa Szkoła Zarządzania im. Tadeusza Kotarbińskiego</t>
  </si>
  <si>
    <t>Wyższa Szkoła Zarządzania i Bankowości w Poznaniu</t>
  </si>
  <si>
    <t>Wyższa Szkoła Humanistyczna w Pułtusku</t>
  </si>
  <si>
    <t>Prywatna Wyższa Szkoła Ochrony Środowiska w Radomiu</t>
  </si>
  <si>
    <t>Wyższa Szkoła Zarządzania w Rzeszowie</t>
  </si>
  <si>
    <t>Wyższa Szkoła Humanistyczno-Przyrodnicza Studium Generale Sandomiriense w Sandomierzu</t>
  </si>
  <si>
    <t>Wyższa Szkoła Finansów i Zarządzania w Siedlcach</t>
  </si>
  <si>
    <t>Wyższa Szkoła Ekonomiczno-Humanistyczna w Skierniewicach</t>
  </si>
  <si>
    <t>Wyższa Szkoła Zarządzania i Marketingu w Sosnowcu</t>
  </si>
  <si>
    <t>Zachodniopomorska Szkoła Biznesu w Szczecinie</t>
  </si>
  <si>
    <t>Wyższa Szkoła Społeczno-Gospodarcza w Tyczynie</t>
  </si>
  <si>
    <t>Prywatna Wyższa Szkoła Businessu i Administracji w Warszawie</t>
  </si>
  <si>
    <t>Warszawska Szkoła Zarządzania - Szkoła Wyższa</t>
  </si>
  <si>
    <t>Wyższa Szkoła Promocji</t>
  </si>
  <si>
    <t>Wyższa Praska Szkoła Biznesu</t>
  </si>
  <si>
    <t>Wyższa Szkoła Wychowania Fizycznego i Turystyki</t>
  </si>
  <si>
    <t xml:space="preserve">Wyższa Szkoła Informatyki, Zarządzania i Administracji </t>
  </si>
  <si>
    <t>Wyższa Szkoła Przedsiębiorczości i Zarządzania im. Leona Koźmińskiego w Warszawie</t>
  </si>
  <si>
    <t>Wyższa Szkoła Handlu i Prawa w Warszawie</t>
  </si>
  <si>
    <t>Warszawska Wyższa Szkoła Ekonomiczna</t>
  </si>
  <si>
    <t>OLYMPUS Szkoła Wyższa im. Romualda Kudlińskiego w Warszawie</t>
  </si>
  <si>
    <t>Wyższa Szkoła Ekologii i Zarządzania w Warszawie</t>
  </si>
  <si>
    <t>Wyższa Szkoła Handlu i Finansów Międzynarodowych w Warszawie</t>
  </si>
  <si>
    <t>Wyższa Szkoła Dziennikarska w Warszawie</t>
  </si>
  <si>
    <t>Wyższa Szkoła Informatyki Stosowanej i Zarządzania w Warszawie</t>
  </si>
  <si>
    <t>Wyższa Szkoła Ekonomiczno-Informatyczna w Warszawie</t>
  </si>
  <si>
    <t>Szkoła Wyższa Psychologii Społecznej w Warszawie</t>
  </si>
  <si>
    <t>Wyższa Szkoła Działalności Gospodarczej w Warszawie</t>
  </si>
  <si>
    <t>Collegium Civitas w Warszawie</t>
  </si>
  <si>
    <t>Wyższa Szkoła Informatyki, Zarządzania i Administracji w Warszawie</t>
  </si>
  <si>
    <t>Wyższa Szkoła Zarządzania i Finansów we Wrocławiu</t>
  </si>
  <si>
    <t>Wyższa Szkoła Handlowa we Wrocławiu</t>
  </si>
  <si>
    <t>Wyższa Szkoła Zarządzania i Administracji w Zamościu</t>
  </si>
  <si>
    <t>Wyższa Szkoła Kupiecka w Zgierzu</t>
  </si>
  <si>
    <t>Wyższa Szkoła Ekonomiczna w Białymstoku</t>
  </si>
  <si>
    <t>Wyższa Szkoła Edukacji Zdrowotnej</t>
  </si>
  <si>
    <t>Wyższa Szkoła Administracji Publicznej w Białymstoku</t>
  </si>
  <si>
    <t>Wyższa Szkoła Matematyki i Informatyki Użytkowej w Białymstoku</t>
  </si>
  <si>
    <t>Niepaństwowa Wyższa Szkoła Pedagogiczna w Białymstoku</t>
  </si>
  <si>
    <t>Wyższa Szkoła Bankowości i Finansów w Bielsku-Białej</t>
  </si>
  <si>
    <t>Bielska Wyższa Szkoła Biznesu i Informatyki im. J. Tyszkiewicza</t>
  </si>
  <si>
    <t>Wyższa Szkoła Informatyki i Zarządzania w Bielsku-Białej</t>
  </si>
  <si>
    <t>Wyższa Szkoła Administracji w Bielsku-Białej</t>
  </si>
  <si>
    <t>Wyższa Szkoła Marketingu i Zarządzania w Bielsku-Białej</t>
  </si>
  <si>
    <t>Wyższa Szkoła Ochrony Środowiska w Bydgoszczy</t>
  </si>
  <si>
    <t>Wyższa Szkoła Zarządzania i Finansów w Bydgoszczy</t>
  </si>
  <si>
    <t>Wyższa Pomorska Szkoła Turystyki i Hotelarstwa w Bydgoszczy</t>
  </si>
  <si>
    <t>Wyższa Szkoła Ekonomii i Administracji w Bytomiu</t>
  </si>
  <si>
    <t>Górnośląska Wyższa Szkoła Przedsiębiorczości w Chorzowie</t>
  </si>
  <si>
    <t>Wyższa Szkoła Biznesu i Zarządzania w Ciechanowie</t>
  </si>
  <si>
    <t>Wyższa Szkoła Lingwistyczna w Częstochowie</t>
  </si>
  <si>
    <t>Wyższa Szkoła Języków Obcych w Poznaniu</t>
  </si>
  <si>
    <t>Wyższa Szkoła Ekonomii i Innowacji</t>
  </si>
  <si>
    <t>Akademia Polonijna w Częstochowie</t>
  </si>
  <si>
    <t>Wyższa Szkoła Hotelarstwa i Turystyki w Częstochowie</t>
  </si>
  <si>
    <t>Elbląska Wyższa Szkoła Humanistyczna</t>
  </si>
  <si>
    <t>Wyższa Szkoła Turystyki i Hotelarstwa w Gdańsku</t>
  </si>
  <si>
    <t>Wyższa Szkoła Bankowa w Gdańsku</t>
  </si>
  <si>
    <t>Gdańska Wyższa Szkoła Humanistyczna</t>
  </si>
  <si>
    <t>Wyższa Szkoła Finansów i Rachunkowości w Gdańsku</t>
  </si>
  <si>
    <t>Wyższa Szkoła Administracji i Biznesu w Gdyni</t>
  </si>
  <si>
    <t>Wyższa Szkoła Międzynarodowych Stosunków Gospodarczych i Politycznych w Gdyni</t>
  </si>
  <si>
    <t>Wyższa Szkoła Zarządzania w Gdyni</t>
  </si>
  <si>
    <t>Prywatna Wyższa Szkoła Zawodowa w Giżycku</t>
  </si>
  <si>
    <t>Wyższa Szkoła Biznesu w Gorzowie Wlkp.</t>
  </si>
  <si>
    <t>Wyższa Szkoła Zarządzania Marketingowego i Języków Obcych w Katowicach</t>
  </si>
  <si>
    <t>Wyższa Szkoła Bankowości i Finansów w Katowicach</t>
  </si>
  <si>
    <t>Górnośląska Wyższa Szkoła Handlowa w Katowicach-Piotrowicach</t>
  </si>
  <si>
    <t>Wyższa Szkoła Handlowa im. B. Markowskiego w Kielcach</t>
  </si>
  <si>
    <t>Wszechnica Świętokrzyska w Kielcach</t>
  </si>
  <si>
    <t>Wyższa Szkoła Ubezpieczeń w Kielcach</t>
  </si>
  <si>
    <t>Wyższa Szkoła Ekonomii i Administracji w Kielcach</t>
  </si>
  <si>
    <t>Wyższa Szkoła Administracji Publicznej w Kielcach</t>
  </si>
  <si>
    <t>Bałtycka Wyższa Szkoła Humanistyczna w Koszalinie</t>
  </si>
  <si>
    <t>Profesjonalna Szkoła Biznesu - Szkoła Wyższa w Krakowie</t>
  </si>
  <si>
    <t>Wyższa Szkoła Handlowa w Krakowie</t>
  </si>
  <si>
    <t>Wyższa Pedagogiczna Szkoła Zawodowa im. Świętej Rodziny w Krakowie</t>
  </si>
  <si>
    <t>Wyższa Szkoła Zawodowa Kosmetyki i Pielęgnacji Zdrowia</t>
  </si>
  <si>
    <t>Wyższa Szkoła Gospodarki Krajowej w Kutnie</t>
  </si>
  <si>
    <t>Wyższa Szkoła Zarządzania w Kwidzyniu</t>
  </si>
  <si>
    <t>Wyższa Szkoła Techniczna w Legnicy</t>
  </si>
  <si>
    <t>Wyższa Szkoła Menedżerska w Legnicy</t>
  </si>
  <si>
    <t>Wyższa Szkoła Marketingu i Zarządzania w Lesznie</t>
  </si>
  <si>
    <t>Lubelska Szkoła Biznesu - Szkoła Wyższa w Lublinie</t>
  </si>
  <si>
    <t>Wyższa Szkoła Zarządzania i Przedsiębiorczości im. Bogdana Jańskiego w Łomży</t>
  </si>
  <si>
    <t>Wyższa Szkoła Agrobiznesu w Łomży</t>
  </si>
  <si>
    <t>Mazowiecka Wyższa Szkoła Humanistyczno-Pedagogiczna w Łowiczu</t>
  </si>
  <si>
    <t>Wyższa Szkoła Humanistyczno-Ekonomiczna w Łodzi</t>
  </si>
  <si>
    <t>Wyższa Szkoła Marketingu i Biznesu w Łodzi</t>
  </si>
  <si>
    <t>Społeczna Wyższa Szkoła Przedsiębiorczości i Zarządzania w Łodzi</t>
  </si>
  <si>
    <t>Wyższa Szkoła Administracji Publicznej w Łodzi</t>
  </si>
  <si>
    <t>Salezjańska Wyższa Szkoła Ekonomii i Zarządzania w Łodzi</t>
  </si>
  <si>
    <t>Wyższa Szkoła Informatyki w Łodzi</t>
  </si>
  <si>
    <t>Wyższa Szkoła Finansów, Bankowości i Ubezpieczeń im. prof. J. Chechlińskiego w Łodzi</t>
  </si>
  <si>
    <t>Wyższa Szkoła Gospodarki i Zarządzania w Mielcu</t>
  </si>
  <si>
    <t>Górnośląska Wyższa Szkoła Pedagogiczna w Mysłowicach</t>
  </si>
  <si>
    <t>Wyższa Szkoła Ekonomiczna w Nisku</t>
  </si>
  <si>
    <t>Wszechnica Mazurska w Olecku</t>
  </si>
  <si>
    <t>Olsztyńska Szkoła Wyższa</t>
  </si>
  <si>
    <t>Wyższa Szkoła Informatyki i Ekonomii TWP w Olsztynie</t>
  </si>
  <si>
    <t>Wyższa Szkoła Zarządzania i Administracji w Opolu</t>
  </si>
  <si>
    <t>Wyższa Szkoła Administracji Publicznej w Ostrołęce</t>
  </si>
  <si>
    <t>Wyższa Szkoła Biznesu i Przedsiębiorczości w Ostrowcu Św.</t>
  </si>
  <si>
    <t>Wyższa Szkoła Biznesu w Pile</t>
  </si>
  <si>
    <t>Szkoła Wyższa im. Pawła Włodkowica w Płocku</t>
  </si>
  <si>
    <t>Wyższa Szkoła Hotelarstwa i Gastronomii w Poznaniu</t>
  </si>
  <si>
    <t>Schola Posnaniensis Wyższa Szkoła Sztuki Stosowanej w Poznaniu</t>
  </si>
  <si>
    <t>Wyższa Szkoła Bankowa w Poznaniu</t>
  </si>
  <si>
    <t>Wyższa Szkoła Nauk Humanistycznych i Dziennikarstwa w Poznaniu</t>
  </si>
  <si>
    <t>Wyższa Szkoła Handlu i Usług w Poznaniu</t>
  </si>
  <si>
    <t>Wyższa Szkoła Umiejętności Społecznych w Poznaniu</t>
  </si>
  <si>
    <t>Wyższa Szkoła Komunikacji i Zarządzania w Poznaniu</t>
  </si>
  <si>
    <t>Wyższa Szkoła Handlu i Rachunkowości w Poznaniu</t>
  </si>
  <si>
    <t>Wyższa Szkoła Kultury Fizycznej i Turystyki w Pruszkowie</t>
  </si>
  <si>
    <t>Wyższa Szkoła Administracji i Zarządzania w Przemyślu</t>
  </si>
  <si>
    <t>Puławska Szkoła Wyższa</t>
  </si>
  <si>
    <t>Wyższa Szkoła Finansów i Bankowości w Radomiu</t>
  </si>
  <si>
    <t>Wyższa Szkoła Ekonomii Stosowanej i Handlu Zagranicznego w Radomiu</t>
  </si>
  <si>
    <t>Wyższa Szkoła Biznesu w Radomiu</t>
  </si>
  <si>
    <t>Wyższa Szkoła Umiejętności Pedagogicznych i Zarządzania w Rykach</t>
  </si>
  <si>
    <t>Wyższa Szkoła Informatyki i Zarządzania w Rzeszowie</t>
  </si>
  <si>
    <t>Wyższa Szkoła Zarządzania w Słupsku</t>
  </si>
  <si>
    <t>Wyższa Szkoła Zarządzania i Marketingu w Sochaczewie</t>
  </si>
  <si>
    <t>Wyższa Szkoła Sztuki Stosowanej “Opus-Art” w Sosnowcu</t>
  </si>
  <si>
    <t>Wyższa Szkoła Służby Społecznej im. Księdza Franciszka Blachnickiego w Suwałkach</t>
  </si>
  <si>
    <t>Wyższa Szkoła Suwalsko-Mazurska w Suwałkach</t>
  </si>
  <si>
    <t>Wyższa Szkoła Administracji Publicznej w Szczecinie</t>
  </si>
  <si>
    <t>Wyższa Szkoła Sztuki Użytkowej w Szczecinie</t>
  </si>
  <si>
    <t>Wyższa Szkoła Humanistyczna TWP w Szczecinie</t>
  </si>
  <si>
    <t>Wyższa Szkoła Zawodowa “OECONOMICUS” PTE w Szczecinie</t>
  </si>
  <si>
    <t>Wyższa Szkoła Integracji Europejskiej w Szczecinie</t>
  </si>
  <si>
    <t>Wyższa Szkoła Zarządzania w Szczecinie</t>
  </si>
  <si>
    <t>Małopolska Wyższa Szkoła Ekonomiczna w Tarnowie</t>
  </si>
  <si>
    <t>Wyższa Szkoła Biznesu w Tarnowie</t>
  </si>
  <si>
    <t>Wyższa Szkoła Bankowa w Toruniu</t>
  </si>
  <si>
    <t>Wyższa Szkoła Zarządzania i Nauk Społecznych w Tychach</t>
  </si>
  <si>
    <t>Wyższa Szkoła Inżynierii Dentystycznej im. prof. Meissnera w Ustroniu</t>
  </si>
  <si>
    <t>Wałbrzyska Wyższa Szkoła Zarządzania i Przedsiębiorczości</t>
  </si>
  <si>
    <t>Wyższa Szkoła Ubezpieczeń i Bankowości w Warszawie</t>
  </si>
  <si>
    <t>Wyższa Szkoła Zarządzania The Polish Open University w Warszawie</t>
  </si>
  <si>
    <t>Wyższa Szkoła Zarządzania i Marketingu w Warszawie</t>
  </si>
  <si>
    <t>Europejska Akademia Sztuk w Warszawie</t>
  </si>
  <si>
    <t>Wyższa Szkoła Turystyki i Hotelarstwa w Warszawie</t>
  </si>
  <si>
    <t>Szkoła Nauk Ścisłych w Warszawie</t>
  </si>
  <si>
    <t>Wyższa Szkoła Pedagogiczna TWP w Warszawie</t>
  </si>
  <si>
    <t>Warszawska Szkoła Biznesu</t>
  </si>
  <si>
    <t>Wyższa Szkoła Zarządzania i Przedsiębiorczości im. Bogdana Jańskiego w Warszawie</t>
  </si>
  <si>
    <t>Wyższa Szkoła Przedsiębiorczości i Administracji</t>
  </si>
  <si>
    <t>Wyższa Szkoła Komunikowania i Mediów Społecznych w Warszawie</t>
  </si>
  <si>
    <t>Wyższa Szkoła Ekonomiczna w Warszawie</t>
  </si>
  <si>
    <t>Polsko-Japońska Wyższa Szkoła Technik Komputerowych w Warszawie</t>
  </si>
  <si>
    <t>Wyższa Szkoła Pedagogiczna ZNP w Warszawie</t>
  </si>
  <si>
    <t>Wyższa Szkoła Turystyki i Rekreacji w Warszawie</t>
  </si>
  <si>
    <t>Wyższa Szkoła Menedżerska SIG w Warszawie</t>
  </si>
  <si>
    <t>Wyższa Szkoła Hotelarstwa, Gastronomii i Turystyki w Warszawie</t>
  </si>
  <si>
    <t>Wyższa Szkoła Społeczno-Ekonomiczna w Warszawie</t>
  </si>
  <si>
    <t>Wyższa Szkoła Gospodarowania Nieruchomościami w Warszawie</t>
  </si>
  <si>
    <t>Wyższa Szkoła Stosunków Międzynarodowych i Amerykanistyki w Warszawie</t>
  </si>
  <si>
    <t>Europejska Wyższa Szkoła Prawa i Administracji w Warszawie</t>
  </si>
  <si>
    <t>Wyższa Szkoła Języków Obcych i Zarządzania Finansami “Avans” w Warszawie</t>
  </si>
  <si>
    <t>Wyższa Szkoła Humanistyczno-Ekonomiczna we Włocławku</t>
  </si>
  <si>
    <t>Wyższa Szkoła Zarządzania i Marketingu we Wrocławiu</t>
  </si>
  <si>
    <t>Dolnośląska Szkoła Wyższa Edukacji we Wrocławiu</t>
  </si>
  <si>
    <t>Wyższa Szkoła Zarządzania “Edukacja” we Wrocławiu</t>
  </si>
  <si>
    <t>Wyższa Szkoła Bankowa we Wrocławiu</t>
  </si>
  <si>
    <t>Wyższa Szkoła Fizjoterapii we Wrocławiu</t>
  </si>
  <si>
    <t>Wyższa Szkoła Humanistyczno-Ekonomiczna im. J. Zamoyskiego w Zamościu</t>
  </si>
  <si>
    <t>Wyższa Szkoła Administracji i Zarządzania w Zawierciu</t>
  </si>
  <si>
    <t>Wyższa Szkoła Rozwoju Lokalnego w Żyrardowie</t>
  </si>
  <si>
    <t>1, 4</t>
  </si>
  <si>
    <t>In 2001, the number of private higher education institutions reached 221.</t>
  </si>
  <si>
    <t>In 2001, the number of students reached 1 718 700.</t>
  </si>
  <si>
    <t>2, 3</t>
  </si>
  <si>
    <t>By "capital city" we mean here the capital and its region (the Warsaw voivodship, then "Mazowieckie" voivodship, after an administartive reform of 1997.)</t>
  </si>
  <si>
    <t>Including two state-supported ecclesiastical higher education institutions.</t>
  </si>
  <si>
    <t>Data for the capital city in 1995 and 1999 are not available.</t>
  </si>
  <si>
    <t xml:space="preserve">By undergraduate studies, we mean here professional studies lasting 3-4 years (equivalent to BA). No data are available about the private/public split within the undergraduate category and Masters category. They are available for PhD students, though. </t>
  </si>
  <si>
    <t>In 2001, the total number of doctoral students in both public and private sector rose to 28 345.</t>
  </si>
  <si>
    <t xml:space="preserve">By faculty in this section we mean full-time faculty. </t>
  </si>
  <si>
    <t xml:space="preserve">In Poland, academics can be legally employed full-time in one public and several private institutions. That is why the total number of academics shown in the private and public sectors is higher than in reality. </t>
  </si>
  <si>
    <t>URL's for the vast majority of private higher education institutions can be found on the following web site: http://www.perspektywy.pl/ucz_niep.php?ID=ucz_niep</t>
  </si>
  <si>
    <t>2002, last retrieved November 2003</t>
  </si>
  <si>
    <t>Data on Polish higher education pertain to institutions that are officially recognized by the Polish Ministry of Education and Sports. Thus not included are institutions which offer post-secondary vocational education and professional courses.</t>
  </si>
  <si>
    <t>2, 5</t>
  </si>
  <si>
    <t>In the Polish statistical data, there is a split between public and private (or rather in the Polish context: public and non-public) ecclesiastical institutions. Roughly speaking, 10 per cent of students attend public "higher education theological institutions", and 90 per cent attend non-public ones. The exact data for 2001 were the following: total number of studnets 9 625, public sector 929, non-public sector 8696. Data regarding public and non-public ecclesiastical institutions were treated in this way.</t>
  </si>
  <si>
    <t>The "Law on Higher Education" officially recognizing the private sector in higher education was passed in 1990. It has not yet changed so far (2003), although likely a new law will be passed in 2004; there have been about a dozen of draft laws.</t>
  </si>
  <si>
    <t xml:space="preserve">As already indicated, in the years 1995-2000, there was one private institution which for statistical reasons is regarded as a university (and had the status of an "academic" institution). </t>
  </si>
  <si>
    <t>a list of about 180 private higher education institutions is provided below. The order is roughly the alphabetical order of cities in which institutions are located, especially in the second part of the list.</t>
  </si>
  <si>
    <t>Private Higher Education in Poland (Data Tables)</t>
  </si>
  <si>
    <r>
      <t xml:space="preserve">In Poland, there are the following ranks: </t>
    </r>
    <r>
      <rPr>
        <i/>
        <sz val="8"/>
        <rFont val="Verdana"/>
        <family val="2"/>
      </rPr>
      <t xml:space="preserve">profesor zwyczajny, profesor nadzwyczajny, docent </t>
    </r>
    <r>
      <rPr>
        <sz val="8"/>
        <rFont val="Verdana"/>
        <family val="2"/>
      </rPr>
      <t>(no longer awarded but inherited from the 1990s)</t>
    </r>
    <r>
      <rPr>
        <i/>
        <sz val="8"/>
        <rFont val="Verdana"/>
        <family val="2"/>
      </rPr>
      <t xml:space="preserve">, adiunkt, and asystent. </t>
    </r>
    <r>
      <rPr>
        <sz val="8"/>
        <rFont val="Verdana"/>
        <family val="2"/>
      </rPr>
      <t xml:space="preserve">The closest approximation would be to the American ranks of (full) professor, associate professor, and assistant professor. Consequently, by faculty with PhD we mean here full professors, docents and associate professors. By faculty with MA we mean assistant professors (as the translation of the rank of </t>
    </r>
    <r>
      <rPr>
        <i/>
        <sz val="8"/>
        <rFont val="Verdana"/>
        <family val="2"/>
      </rPr>
      <t xml:space="preserve">asystent: </t>
    </r>
    <r>
      <rPr>
        <sz val="8"/>
        <rFont val="Verdana"/>
        <family val="2"/>
      </rPr>
      <t>it is the lowest rank of the research and teaching staff at the university). We take into account full time staff only. We skip lecturers, foreign languages instructors and instructors; there are no data available about their degrees.</t>
    </r>
  </si>
  <si>
    <t xml:space="preserve">The term "university" in Poland is not used by any private higher education institution. The vast majority of them offer courses leading to BA degree; a minority (51 out 0f 221 in 2001) offers both BA and MA courses; finally, only one offered doctoral degrees. By Polish standards, "university" refers only to institutions that offer PhD courses (and which are, according to the Polish law on higher education, called "academic" institutions; all other institutions, both public and private, are called "non-academic"). Thus in 2000 there was one private "academic" institution to which one might attribute the term "university". </t>
  </si>
  <si>
    <t>By full time students, we mean here daytime students; by part-time, we mean evening, extramural and non-resident students. Polish statistical sources further break down part time into evening, extramural and non-resident studnets. Data can also be broken further down into universities and non-universities, as well as private and public sector students.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</si>
</sst>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quot;Tak&quot;;&quot;Tak&quot;;&quot;Nie&quot;"/>
    <numFmt numFmtId="185" formatCode="&quot;Prawda&quot;;&quot;Prawda&quot;;&quot;Fałsz&quot;"/>
    <numFmt numFmtId="186" formatCode="&quot;Włączone&quot;;&quot;Włączone&quot;;&quot;Wyłączone&quot;"/>
  </numFmts>
  <fonts count="31">
    <font>
      <sz val="10"/>
      <name val="Arial"/>
      <family val="0"/>
    </font>
    <font>
      <sz val="8"/>
      <name val="Verdana"/>
      <family val="2"/>
    </font>
    <font>
      <b/>
      <sz val="8"/>
      <name val="Verdana"/>
      <family val="2"/>
    </font>
    <font>
      <sz val="10"/>
      <name val="Verdana"/>
      <family val="2"/>
    </font>
    <font>
      <b/>
      <sz val="10"/>
      <name val="Verdana"/>
      <family val="2"/>
    </font>
    <font>
      <u val="single"/>
      <sz val="10"/>
      <color indexed="12"/>
      <name val="Arial"/>
      <family val="0"/>
    </font>
    <font>
      <u val="single"/>
      <sz val="10"/>
      <color indexed="36"/>
      <name val="Arial"/>
      <family val="0"/>
    </font>
    <font>
      <u val="single"/>
      <sz val="8"/>
      <color indexed="12"/>
      <name val="Verdana"/>
      <family val="2"/>
    </font>
    <font>
      <sz val="8"/>
      <color indexed="9"/>
      <name val="Verdana"/>
      <family val="2"/>
    </font>
    <font>
      <sz val="8"/>
      <name val="Arial"/>
      <family val="2"/>
    </font>
    <font>
      <sz val="8"/>
      <color indexed="10"/>
      <name val="Arial"/>
      <family val="2"/>
    </font>
    <font>
      <b/>
      <sz val="10"/>
      <name val="Arial"/>
      <family val="2"/>
    </font>
    <font>
      <sz val="10"/>
      <color indexed="9"/>
      <name val="Arial"/>
      <family val="2"/>
    </font>
    <font>
      <b/>
      <sz val="10"/>
      <color indexed="9"/>
      <name val="Arial"/>
      <family val="2"/>
    </font>
    <font>
      <i/>
      <sz val="8"/>
      <name val="Verdana"/>
      <family val="2"/>
    </font>
    <font>
      <b/>
      <sz val="12"/>
      <color indexed="8"/>
      <name val="Verdana"/>
      <family val="2"/>
    </font>
    <font>
      <b/>
      <sz val="12"/>
      <name val="Verdana"/>
      <family val="2"/>
    </font>
    <font>
      <sz val="8"/>
      <color indexed="12"/>
      <name val="Arial"/>
      <family val="2"/>
    </font>
    <font>
      <b/>
      <sz val="10"/>
      <color indexed="9"/>
      <name val="Verdana"/>
      <family val="2"/>
    </font>
    <font>
      <u val="single"/>
      <sz val="8"/>
      <name val="Verdana"/>
      <family val="2"/>
    </font>
    <font>
      <sz val="8"/>
      <color indexed="12"/>
      <name val="Verdana"/>
      <family val="2"/>
    </font>
    <font>
      <vertAlign val="superscript"/>
      <sz val="8"/>
      <name val="Verdana"/>
      <family val="2"/>
    </font>
    <font>
      <sz val="7"/>
      <name val="Verdana"/>
      <family val="2"/>
    </font>
    <font>
      <sz val="7"/>
      <name val="Arial"/>
      <family val="0"/>
    </font>
    <font>
      <b/>
      <sz val="8"/>
      <name val="Arial"/>
      <family val="2"/>
    </font>
    <font>
      <b/>
      <sz val="8"/>
      <color indexed="9"/>
      <name val="Verdana"/>
      <family val="2"/>
    </font>
    <font>
      <sz val="10"/>
      <color indexed="12"/>
      <name val="Arial"/>
      <family val="2"/>
    </font>
    <font>
      <vertAlign val="superscript"/>
      <sz val="8"/>
      <color indexed="9"/>
      <name val="Verdana"/>
      <family val="2"/>
    </font>
    <font>
      <sz val="8"/>
      <color indexed="9"/>
      <name val="Arial"/>
      <family val="2"/>
    </font>
    <font>
      <vertAlign val="superscript"/>
      <sz val="10"/>
      <name val="Verdana"/>
      <family val="2"/>
    </font>
    <font>
      <b/>
      <sz val="7.5"/>
      <name val="Verdana"/>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4"/>
        <bgColor indexed="64"/>
      </patternFill>
    </fill>
    <fill>
      <patternFill patternType="solid">
        <fgColor indexed="52"/>
        <bgColor indexed="64"/>
      </patternFill>
    </fill>
    <fill>
      <patternFill patternType="solid">
        <fgColor indexed="26"/>
        <bgColor indexed="64"/>
      </patternFill>
    </fill>
  </fills>
  <borders count="120">
    <border>
      <left/>
      <right/>
      <top/>
      <bottom/>
      <diagonal/>
    </border>
    <border>
      <left>
        <color indexed="63"/>
      </left>
      <right>
        <color indexed="63"/>
      </right>
      <top>
        <color indexed="63"/>
      </top>
      <bottom style="thin"/>
    </border>
    <border>
      <left>
        <color indexed="63"/>
      </left>
      <right>
        <color indexed="63"/>
      </right>
      <top style="thin"/>
      <bottom style="thin"/>
    </border>
    <border>
      <left style="hair"/>
      <right style="hair"/>
      <top style="hair"/>
      <bottom>
        <color indexed="63"/>
      </bottom>
    </border>
    <border>
      <left>
        <color indexed="63"/>
      </left>
      <right style="hair"/>
      <top style="thin"/>
      <bottom style="hair"/>
    </border>
    <border>
      <left>
        <color indexed="63"/>
      </left>
      <right style="hair"/>
      <top style="hair"/>
      <bottom style="hair"/>
    </border>
    <border>
      <left>
        <color indexed="63"/>
      </left>
      <right style="hair"/>
      <top style="hair"/>
      <bottom>
        <color indexed="63"/>
      </bottom>
    </border>
    <border>
      <left>
        <color indexed="63"/>
      </left>
      <right>
        <color indexed="63"/>
      </right>
      <top style="hair"/>
      <bottom style="hair"/>
    </border>
    <border>
      <left style="thin">
        <color indexed="54"/>
      </left>
      <right>
        <color indexed="63"/>
      </right>
      <top style="thin">
        <color indexed="54"/>
      </top>
      <bottom style="medium"/>
    </border>
    <border>
      <left>
        <color indexed="63"/>
      </left>
      <right>
        <color indexed="63"/>
      </right>
      <top style="thin">
        <color indexed="54"/>
      </top>
      <bottom style="medium"/>
    </border>
    <border>
      <left>
        <color indexed="63"/>
      </left>
      <right style="thin">
        <color indexed="54"/>
      </right>
      <top style="thin">
        <color indexed="54"/>
      </top>
      <bottom style="medium"/>
    </border>
    <border>
      <left>
        <color indexed="63"/>
      </left>
      <right style="thin">
        <color indexed="54"/>
      </right>
      <top>
        <color indexed="63"/>
      </top>
      <bottom style="thin"/>
    </border>
    <border>
      <left style="hair"/>
      <right style="thin">
        <color indexed="54"/>
      </right>
      <top style="hair"/>
      <bottom>
        <color indexed="63"/>
      </bottom>
    </border>
    <border>
      <left>
        <color indexed="63"/>
      </left>
      <right style="thin">
        <color indexed="54"/>
      </right>
      <top style="thin"/>
      <bottom style="thin"/>
    </border>
    <border>
      <left>
        <color indexed="63"/>
      </left>
      <right style="thin">
        <color indexed="54"/>
      </right>
      <top style="hair"/>
      <bottom style="hair"/>
    </border>
    <border>
      <left>
        <color indexed="63"/>
      </left>
      <right style="hair"/>
      <top style="hair"/>
      <bottom style="thin"/>
    </border>
    <border>
      <left style="thin">
        <color indexed="54"/>
      </left>
      <right>
        <color indexed="63"/>
      </right>
      <top style="thin">
        <color indexed="54"/>
      </top>
      <bottom style="thin">
        <color indexed="54"/>
      </bottom>
    </border>
    <border>
      <left>
        <color indexed="63"/>
      </left>
      <right>
        <color indexed="63"/>
      </right>
      <top style="thin">
        <color indexed="54"/>
      </top>
      <bottom style="thin">
        <color indexed="54"/>
      </bottom>
    </border>
    <border>
      <left>
        <color indexed="63"/>
      </left>
      <right style="thin">
        <color indexed="54"/>
      </right>
      <top style="thin">
        <color indexed="54"/>
      </top>
      <bottom style="thin">
        <color indexed="54"/>
      </bottom>
    </border>
    <border>
      <left style="thin">
        <color indexed="54"/>
      </left>
      <right>
        <color indexed="63"/>
      </right>
      <top>
        <color indexed="63"/>
      </top>
      <bottom style="thin"/>
    </border>
    <border>
      <left style="thin">
        <color indexed="54"/>
      </left>
      <right>
        <color indexed="63"/>
      </right>
      <top style="thin"/>
      <bottom style="thin"/>
    </border>
    <border>
      <left style="thin">
        <color indexed="54"/>
      </left>
      <right>
        <color indexed="63"/>
      </right>
      <top style="hair">
        <color indexed="54"/>
      </top>
      <bottom style="hair">
        <color indexed="54"/>
      </bottom>
    </border>
    <border>
      <left>
        <color indexed="63"/>
      </left>
      <right>
        <color indexed="63"/>
      </right>
      <top style="hair">
        <color indexed="54"/>
      </top>
      <bottom style="hair">
        <color indexed="54"/>
      </bottom>
    </border>
    <border>
      <left>
        <color indexed="63"/>
      </left>
      <right style="thin">
        <color indexed="54"/>
      </right>
      <top style="hair">
        <color indexed="54"/>
      </top>
      <bottom style="hair">
        <color indexed="54"/>
      </bottom>
    </border>
    <border>
      <left style="thin">
        <color indexed="54"/>
      </left>
      <right>
        <color indexed="63"/>
      </right>
      <top style="hair">
        <color indexed="54"/>
      </top>
      <bottom style="thin">
        <color indexed="54"/>
      </bottom>
    </border>
    <border>
      <left>
        <color indexed="63"/>
      </left>
      <right>
        <color indexed="63"/>
      </right>
      <top style="hair">
        <color indexed="54"/>
      </top>
      <bottom style="thin">
        <color indexed="54"/>
      </bottom>
    </border>
    <border>
      <left>
        <color indexed="63"/>
      </left>
      <right style="thin">
        <color indexed="54"/>
      </right>
      <top style="hair">
        <color indexed="54"/>
      </top>
      <bottom style="thin">
        <color indexed="54"/>
      </bottom>
    </border>
    <border>
      <left style="thin">
        <color indexed="54"/>
      </left>
      <right>
        <color indexed="63"/>
      </right>
      <top>
        <color indexed="63"/>
      </top>
      <bottom style="hair">
        <color indexed="54"/>
      </bottom>
    </border>
    <border>
      <left>
        <color indexed="63"/>
      </left>
      <right>
        <color indexed="63"/>
      </right>
      <top>
        <color indexed="63"/>
      </top>
      <bottom style="hair">
        <color indexed="54"/>
      </bottom>
    </border>
    <border>
      <left>
        <color indexed="63"/>
      </left>
      <right style="thin">
        <color indexed="54"/>
      </right>
      <top>
        <color indexed="63"/>
      </top>
      <bottom style="hair">
        <color indexed="54"/>
      </bottom>
    </border>
    <border>
      <left>
        <color indexed="63"/>
      </left>
      <right style="thin"/>
      <top style="thin"/>
      <bottom style="thin"/>
    </border>
    <border>
      <left>
        <color indexed="63"/>
      </left>
      <right style="thin">
        <color indexed="54"/>
      </right>
      <top style="thin">
        <color indexed="54"/>
      </top>
      <bottom style="thin"/>
    </border>
    <border>
      <left>
        <color indexed="63"/>
      </left>
      <right>
        <color indexed="63"/>
      </right>
      <top style="thin">
        <color indexed="54"/>
      </top>
      <bottom style="thin"/>
    </border>
    <border>
      <left style="thin"/>
      <right>
        <color indexed="63"/>
      </right>
      <top style="thin"/>
      <bottom style="thin"/>
    </border>
    <border>
      <left style="thin">
        <color indexed="54"/>
      </left>
      <right>
        <color indexed="63"/>
      </right>
      <top>
        <color indexed="63"/>
      </top>
      <bottom>
        <color indexed="63"/>
      </bottom>
    </border>
    <border>
      <left>
        <color indexed="63"/>
      </left>
      <right style="thin">
        <color indexed="54"/>
      </right>
      <top>
        <color indexed="63"/>
      </top>
      <bottom>
        <color indexed="63"/>
      </bottom>
    </border>
    <border>
      <left>
        <color indexed="63"/>
      </left>
      <right style="hair"/>
      <top>
        <color indexed="63"/>
      </top>
      <bottom style="hair"/>
    </border>
    <border>
      <left style="thin">
        <color indexed="54"/>
      </left>
      <right>
        <color indexed="63"/>
      </right>
      <top>
        <color indexed="63"/>
      </top>
      <bottom style="thin">
        <color indexed="54"/>
      </bottom>
    </border>
    <border>
      <left>
        <color indexed="63"/>
      </left>
      <right style="thin">
        <color indexed="54"/>
      </right>
      <top>
        <color indexed="63"/>
      </top>
      <bottom style="thin">
        <color indexed="54"/>
      </bottom>
    </border>
    <border>
      <left>
        <color indexed="63"/>
      </left>
      <right style="hair"/>
      <top style="hair"/>
      <bottom style="thin">
        <color indexed="54"/>
      </bottom>
    </border>
    <border>
      <left style="thin">
        <color indexed="54"/>
      </left>
      <right style="thin">
        <color indexed="54"/>
      </right>
      <top style="hair">
        <color indexed="54"/>
      </top>
      <bottom style="hair">
        <color indexed="54"/>
      </bottom>
    </border>
    <border>
      <left style="thin">
        <color indexed="54"/>
      </left>
      <right style="thin">
        <color indexed="54"/>
      </right>
      <top style="hair">
        <color indexed="54"/>
      </top>
      <bottom style="thin">
        <color indexed="54"/>
      </bottom>
    </border>
    <border>
      <left style="thin">
        <color indexed="54"/>
      </left>
      <right style="thin">
        <color indexed="54"/>
      </right>
      <top>
        <color indexed="63"/>
      </top>
      <bottom style="hair">
        <color indexed="54"/>
      </bottom>
    </border>
    <border>
      <left>
        <color indexed="63"/>
      </left>
      <right>
        <color indexed="63"/>
      </right>
      <top style="thin">
        <color indexed="54"/>
      </top>
      <bottom>
        <color indexed="63"/>
      </bottom>
    </border>
    <border>
      <left>
        <color indexed="63"/>
      </left>
      <right style="thin">
        <color indexed="54"/>
      </right>
      <top style="thin">
        <color indexed="54"/>
      </top>
      <bottom>
        <color indexed="63"/>
      </bottom>
    </border>
    <border>
      <left style="thin">
        <color indexed="54"/>
      </left>
      <right>
        <color indexed="63"/>
      </right>
      <top style="thin">
        <color indexed="54"/>
      </top>
      <bottom>
        <color indexed="63"/>
      </bottom>
    </border>
    <border>
      <left>
        <color indexed="63"/>
      </left>
      <right>
        <color indexed="63"/>
      </right>
      <top>
        <color indexed="63"/>
      </top>
      <bottom style="thin">
        <color indexed="54"/>
      </bottom>
    </border>
    <border>
      <left>
        <color indexed="63"/>
      </left>
      <right>
        <color indexed="63"/>
      </right>
      <top>
        <color indexed="63"/>
      </top>
      <bottom style="medium"/>
    </border>
    <border>
      <left>
        <color indexed="63"/>
      </left>
      <right style="thin">
        <color indexed="54"/>
      </right>
      <top style="hair"/>
      <bottom>
        <color indexed="63"/>
      </bottom>
    </border>
    <border>
      <left>
        <color indexed="63"/>
      </left>
      <right style="thin">
        <color indexed="54"/>
      </right>
      <top style="hair"/>
      <bottom style="thin">
        <color indexed="54"/>
      </bottom>
    </border>
    <border>
      <left>
        <color indexed="63"/>
      </left>
      <right style="thin">
        <color indexed="54"/>
      </right>
      <top style="thin"/>
      <bottom style="hair"/>
    </border>
    <border>
      <left>
        <color indexed="63"/>
      </left>
      <right style="thin">
        <color indexed="54"/>
      </right>
      <top style="hair"/>
      <bottom style="thin"/>
    </border>
    <border>
      <left>
        <color indexed="63"/>
      </left>
      <right style="thin">
        <color indexed="54"/>
      </right>
      <top>
        <color indexed="63"/>
      </top>
      <bottom style="hair"/>
    </border>
    <border>
      <left style="thin">
        <color indexed="54"/>
      </left>
      <right>
        <color indexed="63"/>
      </right>
      <top>
        <color indexed="63"/>
      </top>
      <bottom style="medium"/>
    </border>
    <border>
      <left>
        <color indexed="63"/>
      </left>
      <right style="hair"/>
      <top>
        <color indexed="63"/>
      </top>
      <bottom style="medium"/>
    </border>
    <border>
      <left style="hair"/>
      <right style="hair"/>
      <top>
        <color indexed="63"/>
      </top>
      <bottom style="medium"/>
    </border>
    <border>
      <left style="hair"/>
      <right style="thin">
        <color indexed="54"/>
      </right>
      <top>
        <color indexed="63"/>
      </top>
      <bottom style="medium"/>
    </border>
    <border>
      <left style="thin">
        <color indexed="54"/>
      </left>
      <right style="hair">
        <color indexed="54"/>
      </right>
      <top style="thin"/>
      <bottom style="hair">
        <color indexed="54"/>
      </bottom>
    </border>
    <border>
      <left style="hair">
        <color indexed="54"/>
      </left>
      <right style="hair">
        <color indexed="54"/>
      </right>
      <top style="thin"/>
      <bottom style="hair">
        <color indexed="54"/>
      </bottom>
    </border>
    <border>
      <left style="hair">
        <color indexed="54"/>
      </left>
      <right style="thin">
        <color indexed="54"/>
      </right>
      <top style="thin"/>
      <bottom style="hair">
        <color indexed="54"/>
      </bottom>
    </border>
    <border>
      <left style="thin">
        <color indexed="54"/>
      </left>
      <right style="hair">
        <color indexed="54"/>
      </right>
      <top style="hair">
        <color indexed="54"/>
      </top>
      <bottom style="hair">
        <color indexed="54"/>
      </bottom>
    </border>
    <border>
      <left style="hair">
        <color indexed="54"/>
      </left>
      <right style="hair">
        <color indexed="54"/>
      </right>
      <top style="hair">
        <color indexed="54"/>
      </top>
      <bottom style="hair">
        <color indexed="54"/>
      </bottom>
    </border>
    <border>
      <left style="hair">
        <color indexed="54"/>
      </left>
      <right style="thin">
        <color indexed="54"/>
      </right>
      <top style="hair">
        <color indexed="54"/>
      </top>
      <bottom style="hair">
        <color indexed="54"/>
      </bottom>
    </border>
    <border>
      <left style="thin">
        <color indexed="54"/>
      </left>
      <right style="hair">
        <color indexed="54"/>
      </right>
      <top style="hair">
        <color indexed="54"/>
      </top>
      <bottom style="thin"/>
    </border>
    <border>
      <left style="hair">
        <color indexed="54"/>
      </left>
      <right style="hair">
        <color indexed="54"/>
      </right>
      <top style="hair">
        <color indexed="54"/>
      </top>
      <bottom style="thin"/>
    </border>
    <border>
      <left style="hair">
        <color indexed="54"/>
      </left>
      <right style="thin">
        <color indexed="54"/>
      </right>
      <top style="hair">
        <color indexed="54"/>
      </top>
      <bottom style="thin"/>
    </border>
    <border>
      <left style="hair"/>
      <right style="hair"/>
      <top>
        <color indexed="63"/>
      </top>
      <bottom style="hair"/>
    </border>
    <border>
      <left style="hair"/>
      <right style="hair"/>
      <top style="hair"/>
      <bottom style="hair"/>
    </border>
    <border>
      <left style="hair"/>
      <right style="thin">
        <color indexed="54"/>
      </right>
      <top style="hair"/>
      <bottom style="hair"/>
    </border>
    <border>
      <left style="hair"/>
      <right style="hair"/>
      <top style="hair"/>
      <bottom style="thin"/>
    </border>
    <border>
      <left style="hair"/>
      <right style="thin">
        <color indexed="54"/>
      </right>
      <top style="hair"/>
      <bottom style="thin"/>
    </border>
    <border>
      <left>
        <color indexed="63"/>
      </left>
      <right style="hair">
        <color indexed="54"/>
      </right>
      <top>
        <color indexed="63"/>
      </top>
      <bottom style="hair">
        <color indexed="54"/>
      </bottom>
    </border>
    <border>
      <left>
        <color indexed="63"/>
      </left>
      <right style="hair">
        <color indexed="54"/>
      </right>
      <top style="hair">
        <color indexed="54"/>
      </top>
      <bottom style="thin">
        <color indexed="54"/>
      </bottom>
    </border>
    <border>
      <left>
        <color indexed="63"/>
      </left>
      <right style="hair"/>
      <top style="thin"/>
      <bottom>
        <color indexed="63"/>
      </bottom>
    </border>
    <border>
      <left>
        <color indexed="63"/>
      </left>
      <right style="thin">
        <color indexed="54"/>
      </right>
      <top style="thin"/>
      <bottom>
        <color indexed="63"/>
      </bottom>
    </border>
    <border>
      <left>
        <color indexed="63"/>
      </left>
      <right style="hair"/>
      <top>
        <color indexed="63"/>
      </top>
      <bottom>
        <color indexed="63"/>
      </bottom>
    </border>
    <border>
      <left style="thin">
        <color indexed="54"/>
      </left>
      <right style="hair"/>
      <top style="thin"/>
      <bottom style="thin"/>
    </border>
    <border>
      <left>
        <color indexed="63"/>
      </left>
      <right style="hair"/>
      <top style="thin"/>
      <bottom style="thin"/>
    </border>
    <border>
      <left style="hair"/>
      <right style="hair"/>
      <top style="thin"/>
      <bottom>
        <color indexed="63"/>
      </bottom>
    </border>
    <border>
      <left style="hair"/>
      <right style="hair"/>
      <top>
        <color indexed="63"/>
      </top>
      <bottom>
        <color indexed="63"/>
      </bottom>
    </border>
    <border>
      <left style="hair"/>
      <right style="thin">
        <color indexed="54"/>
      </right>
      <top style="thin"/>
      <bottom>
        <color indexed="63"/>
      </bottom>
    </border>
    <border>
      <left style="hair"/>
      <right style="thin">
        <color indexed="54"/>
      </right>
      <top>
        <color indexed="63"/>
      </top>
      <bottom style="hair"/>
    </border>
    <border>
      <left style="hair"/>
      <right style="hair"/>
      <top style="thin"/>
      <bottom style="thin"/>
    </border>
    <border>
      <left style="hair"/>
      <right style="thin">
        <color indexed="54"/>
      </right>
      <top style="thin"/>
      <bottom style="thin"/>
    </border>
    <border>
      <left style="thin">
        <color indexed="54"/>
      </left>
      <right>
        <color indexed="63"/>
      </right>
      <top style="thin"/>
      <bottom>
        <color indexed="63"/>
      </bottom>
    </border>
    <border>
      <left>
        <color indexed="63"/>
      </left>
      <right>
        <color indexed="63"/>
      </right>
      <top style="thin"/>
      <bottom>
        <color indexed="63"/>
      </bottom>
    </border>
    <border>
      <left>
        <color indexed="63"/>
      </left>
      <right style="hair"/>
      <top style="thin">
        <color indexed="54"/>
      </top>
      <bottom style="hair"/>
    </border>
    <border>
      <left>
        <color indexed="63"/>
      </left>
      <right style="thin">
        <color indexed="54"/>
      </right>
      <top style="thin">
        <color indexed="54"/>
      </top>
      <bottom style="hair"/>
    </border>
    <border>
      <left style="hair"/>
      <right style="thin">
        <color indexed="54"/>
      </right>
      <top>
        <color indexed="63"/>
      </top>
      <bottom>
        <color indexed="63"/>
      </bottom>
    </border>
    <border>
      <left style="thin">
        <color indexed="54"/>
      </left>
      <right style="thin">
        <color indexed="54"/>
      </right>
      <top style="thin"/>
      <bottom style="thin"/>
    </border>
    <border>
      <left>
        <color indexed="63"/>
      </left>
      <right>
        <color indexed="63"/>
      </right>
      <top>
        <color indexed="63"/>
      </top>
      <bottom style="hair"/>
    </border>
    <border>
      <left>
        <color indexed="63"/>
      </left>
      <right>
        <color indexed="63"/>
      </right>
      <top style="hair"/>
      <bottom style="thin">
        <color indexed="54"/>
      </bottom>
    </border>
    <border>
      <left style="thin">
        <color indexed="54"/>
      </left>
      <right style="thin">
        <color indexed="54"/>
      </right>
      <top style="thin">
        <color indexed="54"/>
      </top>
      <bottom style="thin"/>
    </border>
    <border>
      <left style="thin">
        <color indexed="54"/>
      </left>
      <right style="thin">
        <color indexed="54"/>
      </right>
      <top>
        <color indexed="63"/>
      </top>
      <bottom>
        <color indexed="63"/>
      </bottom>
    </border>
    <border>
      <left style="thin">
        <color indexed="54"/>
      </left>
      <right style="thin">
        <color indexed="54"/>
      </right>
      <top style="thin"/>
      <bottom>
        <color indexed="63"/>
      </bottom>
    </border>
    <border>
      <left style="thin">
        <color indexed="54"/>
      </left>
      <right style="thin">
        <color indexed="54"/>
      </right>
      <top style="thin">
        <color indexed="54"/>
      </top>
      <bottom>
        <color indexed="63"/>
      </bottom>
    </border>
    <border>
      <left style="thin">
        <color indexed="54"/>
      </left>
      <right style="thin">
        <color indexed="54"/>
      </right>
      <top>
        <color indexed="63"/>
      </top>
      <bottom style="thin"/>
    </border>
    <border>
      <left style="thin">
        <color indexed="54"/>
      </left>
      <right style="thin">
        <color indexed="54"/>
      </right>
      <top>
        <color indexed="63"/>
      </top>
      <bottom style="thin">
        <color indexed="54"/>
      </bottom>
    </border>
    <border>
      <left style="thin">
        <color indexed="54"/>
      </left>
      <right style="thin">
        <color indexed="54"/>
      </right>
      <top>
        <color indexed="63"/>
      </top>
      <bottom style="medium"/>
    </border>
    <border>
      <left style="hair"/>
      <right style="hair"/>
      <top>
        <color indexed="63"/>
      </top>
      <bottom style="thin"/>
    </border>
    <border>
      <left style="thin">
        <color indexed="54"/>
      </left>
      <right style="hair"/>
      <top style="thin"/>
      <bottom>
        <color indexed="63"/>
      </bottom>
    </border>
    <border>
      <left style="thin">
        <color indexed="54"/>
      </left>
      <right style="hair"/>
      <top style="thin">
        <color indexed="54"/>
      </top>
      <bottom style="hair"/>
    </border>
    <border>
      <left style="thin">
        <color indexed="54"/>
      </left>
      <right style="hair"/>
      <top>
        <color indexed="63"/>
      </top>
      <bottom style="hair"/>
    </border>
    <border>
      <left style="thin">
        <color indexed="54"/>
      </left>
      <right style="hair"/>
      <top style="hair"/>
      <bottom style="hair"/>
    </border>
    <border>
      <left style="thin">
        <color indexed="54"/>
      </left>
      <right style="hair"/>
      <top style="hair"/>
      <bottom style="thin">
        <color indexed="54"/>
      </bottom>
    </border>
    <border>
      <left>
        <color indexed="63"/>
      </left>
      <right style="hair">
        <color indexed="54"/>
      </right>
      <top style="thin"/>
      <bottom style="hair">
        <color indexed="54"/>
      </bottom>
    </border>
    <border>
      <left>
        <color indexed="63"/>
      </left>
      <right style="hair">
        <color indexed="54"/>
      </right>
      <top style="hair">
        <color indexed="54"/>
      </top>
      <bottom style="hair">
        <color indexed="54"/>
      </bottom>
    </border>
    <border>
      <left>
        <color indexed="63"/>
      </left>
      <right style="hair">
        <color indexed="54"/>
      </right>
      <top style="hair">
        <color indexed="54"/>
      </top>
      <bottom style="thin"/>
    </border>
    <border>
      <left style="thin">
        <color indexed="54"/>
      </left>
      <right style="hair"/>
      <top>
        <color indexed="63"/>
      </top>
      <bottom>
        <color indexed="63"/>
      </bottom>
    </border>
    <border>
      <left style="thin">
        <color indexed="54"/>
      </left>
      <right style="hair"/>
      <top style="hair"/>
      <bottom>
        <color indexed="63"/>
      </bottom>
    </border>
    <border>
      <left style="thin">
        <color indexed="54"/>
      </left>
      <right style="hair"/>
      <top style="thin"/>
      <bottom style="hair">
        <color indexed="54"/>
      </bottom>
    </border>
    <border>
      <left style="thin">
        <color indexed="54"/>
      </left>
      <right style="hair"/>
      <top style="hair">
        <color indexed="54"/>
      </top>
      <bottom style="hair">
        <color indexed="54"/>
      </bottom>
    </border>
    <border>
      <left style="thin">
        <color indexed="54"/>
      </left>
      <right style="hair"/>
      <top style="hair">
        <color indexed="54"/>
      </top>
      <bottom style="hair"/>
    </border>
    <border>
      <left style="hair"/>
      <right style="hair"/>
      <top style="thin"/>
      <bottom style="hair"/>
    </border>
    <border>
      <left style="hair"/>
      <right style="hair"/>
      <top style="hair"/>
      <bottom style="thin">
        <color indexed="54"/>
      </bottom>
    </border>
    <border>
      <left style="hair"/>
      <right style="thin">
        <color indexed="54"/>
      </right>
      <top style="hair"/>
      <bottom style="thin">
        <color indexed="54"/>
      </bottom>
    </border>
    <border>
      <left style="hair"/>
      <right style="thin">
        <color indexed="54"/>
      </right>
      <top style="thin"/>
      <bottom style="hair"/>
    </border>
    <border>
      <left style="thin">
        <color indexed="54"/>
      </left>
      <right>
        <color indexed="63"/>
      </right>
      <top style="thin">
        <color indexed="54"/>
      </top>
      <bottom style="hair">
        <color indexed="54"/>
      </bottom>
    </border>
    <border>
      <left>
        <color indexed="63"/>
      </left>
      <right>
        <color indexed="63"/>
      </right>
      <top style="thin">
        <color indexed="54"/>
      </top>
      <bottom style="hair">
        <color indexed="54"/>
      </bottom>
    </border>
    <border>
      <left>
        <color indexed="63"/>
      </left>
      <right style="thin">
        <color indexed="54"/>
      </right>
      <top style="thin">
        <color indexed="54"/>
      </top>
      <bottom style="hair">
        <color indexed="54"/>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24">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vertical="top" wrapText="1"/>
    </xf>
    <xf numFmtId="0" fontId="7" fillId="0" borderId="0" xfId="20" applyFont="1" applyAlignment="1">
      <alignment vertical="top" wrapText="1"/>
    </xf>
    <xf numFmtId="0" fontId="1" fillId="0" borderId="0" xfId="0" applyFont="1" applyAlignment="1">
      <alignment vertical="top"/>
    </xf>
    <xf numFmtId="0" fontId="1" fillId="0" borderId="0" xfId="0" applyFont="1" applyAlignment="1">
      <alignment horizontal="center" vertical="top"/>
    </xf>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0" borderId="0" xfId="0" applyFont="1" applyAlignment="1">
      <alignment vertical="center"/>
    </xf>
    <xf numFmtId="0" fontId="2" fillId="0" borderId="0" xfId="0" applyFont="1" applyAlignment="1">
      <alignment vertical="top"/>
    </xf>
    <xf numFmtId="0" fontId="0" fillId="0" borderId="0" xfId="0" applyFont="1" applyFill="1" applyAlignment="1">
      <alignment/>
    </xf>
    <xf numFmtId="0" fontId="1" fillId="3" borderId="3" xfId="0" applyFont="1" applyFill="1" applyBorder="1" applyAlignment="1">
      <alignment horizontal="center" vertical="top"/>
    </xf>
    <xf numFmtId="0" fontId="0" fillId="3" borderId="0" xfId="0" applyFont="1" applyFill="1" applyBorder="1" applyAlignment="1">
      <alignment/>
    </xf>
    <xf numFmtId="0" fontId="5" fillId="0" borderId="0" xfId="20" applyFont="1" applyFill="1" applyAlignment="1">
      <alignment vertical="top"/>
    </xf>
    <xf numFmtId="0" fontId="5" fillId="0" borderId="0" xfId="20" applyAlignment="1">
      <alignment vertical="top" wrapText="1"/>
    </xf>
    <xf numFmtId="0" fontId="1" fillId="3" borderId="4" xfId="0" applyFont="1" applyFill="1" applyBorder="1" applyAlignment="1">
      <alignment horizontal="center" vertical="top"/>
    </xf>
    <xf numFmtId="0" fontId="1" fillId="3" borderId="5" xfId="0" applyFont="1" applyFill="1" applyBorder="1" applyAlignment="1">
      <alignment horizontal="center" vertical="top"/>
    </xf>
    <xf numFmtId="0" fontId="1" fillId="3" borderId="6" xfId="0" applyFont="1" applyFill="1" applyBorder="1" applyAlignment="1">
      <alignment horizontal="center" vertical="top"/>
    </xf>
    <xf numFmtId="0" fontId="11" fillId="0" borderId="0" xfId="0" applyFont="1" applyAlignment="1">
      <alignment/>
    </xf>
    <xf numFmtId="0" fontId="5" fillId="0" borderId="0" xfId="20" applyFont="1" applyAlignment="1">
      <alignment/>
    </xf>
    <xf numFmtId="180" fontId="1" fillId="3" borderId="7" xfId="22" applyNumberFormat="1" applyFont="1" applyFill="1" applyBorder="1" applyAlignment="1">
      <alignment horizontal="center" vertical="top"/>
    </xf>
    <xf numFmtId="0" fontId="8" fillId="4" borderId="8" xfId="0" applyFont="1" applyFill="1" applyBorder="1" applyAlignment="1">
      <alignment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1" fillId="2" borderId="11" xfId="0" applyFont="1" applyFill="1" applyBorder="1" applyAlignment="1">
      <alignment horizontal="center" vertical="top"/>
    </xf>
    <xf numFmtId="0" fontId="1" fillId="3" borderId="12" xfId="0" applyFont="1" applyFill="1" applyBorder="1" applyAlignment="1">
      <alignment horizontal="center" vertical="top"/>
    </xf>
    <xf numFmtId="0" fontId="1" fillId="2" borderId="13" xfId="0" applyFont="1" applyFill="1" applyBorder="1" applyAlignment="1">
      <alignment horizontal="center" vertical="top"/>
    </xf>
    <xf numFmtId="180" fontId="1" fillId="3" borderId="14" xfId="22" applyNumberFormat="1" applyFont="1" applyFill="1" applyBorder="1" applyAlignment="1">
      <alignment horizontal="center" vertical="top"/>
    </xf>
    <xf numFmtId="0" fontId="1" fillId="3" borderId="15" xfId="0" applyFont="1" applyFill="1" applyBorder="1" applyAlignment="1">
      <alignment horizontal="center" vertical="top"/>
    </xf>
    <xf numFmtId="0" fontId="8" fillId="4" borderId="10" xfId="0" applyFont="1" applyFill="1" applyBorder="1" applyAlignment="1">
      <alignment vertical="center"/>
    </xf>
    <xf numFmtId="0" fontId="1" fillId="2" borderId="11" xfId="0" applyFont="1" applyFill="1" applyBorder="1" applyAlignment="1">
      <alignment vertical="top"/>
    </xf>
    <xf numFmtId="0" fontId="1" fillId="2" borderId="13" xfId="0" applyFont="1" applyFill="1" applyBorder="1" applyAlignment="1">
      <alignment vertical="top"/>
    </xf>
    <xf numFmtId="0" fontId="15" fillId="5" borderId="16" xfId="0" applyFont="1" applyFill="1" applyBorder="1" applyAlignment="1">
      <alignment vertical="top"/>
    </xf>
    <xf numFmtId="0" fontId="8" fillId="5" borderId="17" xfId="0" applyFont="1" applyFill="1" applyBorder="1" applyAlignment="1">
      <alignment vertical="top"/>
    </xf>
    <xf numFmtId="0" fontId="8" fillId="5" borderId="17" xfId="0" applyFont="1" applyFill="1" applyBorder="1" applyAlignment="1">
      <alignment horizontal="center" vertical="top"/>
    </xf>
    <xf numFmtId="0" fontId="8" fillId="5" borderId="18" xfId="0" applyFont="1" applyFill="1" applyBorder="1" applyAlignment="1">
      <alignment horizontal="center" vertical="top"/>
    </xf>
    <xf numFmtId="0" fontId="2" fillId="2" borderId="19" xfId="0" applyFont="1" applyFill="1" applyBorder="1" applyAlignment="1">
      <alignment vertical="top"/>
    </xf>
    <xf numFmtId="0" fontId="2" fillId="2" borderId="20" xfId="0" applyFont="1" applyFill="1" applyBorder="1" applyAlignment="1">
      <alignment vertical="top"/>
    </xf>
    <xf numFmtId="0" fontId="1" fillId="3" borderId="0" xfId="0" applyFont="1" applyFill="1" applyBorder="1" applyAlignment="1">
      <alignment horizontal="center" vertical="top"/>
    </xf>
    <xf numFmtId="0" fontId="1" fillId="0" borderId="0" xfId="0" applyFont="1" applyFill="1" applyBorder="1" applyAlignment="1">
      <alignment horizontal="center" vertical="top"/>
    </xf>
    <xf numFmtId="0" fontId="8" fillId="0" borderId="0" xfId="0" applyFont="1" applyFill="1" applyBorder="1" applyAlignment="1">
      <alignment horizontal="center" vertical="top"/>
    </xf>
    <xf numFmtId="0" fontId="8" fillId="0" borderId="0" xfId="0" applyFont="1" applyFill="1" applyBorder="1" applyAlignment="1">
      <alignment horizontal="center" vertical="center"/>
    </xf>
    <xf numFmtId="180" fontId="0" fillId="0" borderId="0" xfId="22" applyNumberFormat="1" applyFont="1" applyFill="1" applyBorder="1" applyAlignment="1">
      <alignment horizontal="center" vertical="top"/>
    </xf>
    <xf numFmtId="180" fontId="1" fillId="0" borderId="0" xfId="22" applyNumberFormat="1" applyFont="1" applyFill="1" applyBorder="1" applyAlignment="1">
      <alignment horizontal="center" vertical="top"/>
    </xf>
    <xf numFmtId="0" fontId="1" fillId="0" borderId="0" xfId="0" applyFont="1" applyFill="1" applyAlignment="1">
      <alignment horizontal="center" vertical="top"/>
    </xf>
    <xf numFmtId="0" fontId="2" fillId="0" borderId="0" xfId="0" applyFont="1" applyAlignment="1">
      <alignment/>
    </xf>
    <xf numFmtId="0" fontId="0" fillId="3" borderId="0" xfId="0" applyFont="1" applyFill="1" applyBorder="1" applyAlignment="1">
      <alignment vertical="top"/>
    </xf>
    <xf numFmtId="0" fontId="0" fillId="3" borderId="21" xfId="0" applyFont="1" applyFill="1" applyBorder="1" applyAlignment="1">
      <alignment vertical="top"/>
    </xf>
    <xf numFmtId="0" fontId="1" fillId="0" borderId="22" xfId="0" applyFont="1" applyBorder="1" applyAlignment="1">
      <alignment vertical="top" wrapText="1"/>
    </xf>
    <xf numFmtId="180" fontId="0" fillId="3" borderId="22" xfId="22" applyNumberFormat="1" applyFont="1" applyFill="1" applyBorder="1" applyAlignment="1">
      <alignment horizontal="center" vertical="top"/>
    </xf>
    <xf numFmtId="180" fontId="0" fillId="3" borderId="23" xfId="22" applyNumberFormat="1" applyFont="1" applyFill="1" applyBorder="1" applyAlignment="1">
      <alignment horizontal="center" vertical="top"/>
    </xf>
    <xf numFmtId="0" fontId="1" fillId="0" borderId="22" xfId="0" applyFont="1" applyBorder="1" applyAlignment="1">
      <alignment horizontal="left" vertical="top" wrapText="1"/>
    </xf>
    <xf numFmtId="180" fontId="1" fillId="3" borderId="22" xfId="22" applyNumberFormat="1" applyFont="1" applyFill="1" applyBorder="1" applyAlignment="1">
      <alignment horizontal="center" vertical="top"/>
    </xf>
    <xf numFmtId="180" fontId="1" fillId="3" borderId="23" xfId="22" applyNumberFormat="1" applyFont="1" applyFill="1" applyBorder="1" applyAlignment="1">
      <alignment horizontal="center" vertical="top"/>
    </xf>
    <xf numFmtId="0" fontId="0" fillId="3" borderId="24" xfId="0" applyFont="1" applyFill="1" applyBorder="1" applyAlignment="1">
      <alignment vertical="top"/>
    </xf>
    <xf numFmtId="180" fontId="0" fillId="3" borderId="25" xfId="22" applyNumberFormat="1" applyFont="1" applyFill="1" applyBorder="1" applyAlignment="1">
      <alignment horizontal="center" vertical="top"/>
    </xf>
    <xf numFmtId="180" fontId="0" fillId="3" borderId="26" xfId="22" applyNumberFormat="1" applyFont="1" applyFill="1" applyBorder="1" applyAlignment="1">
      <alignment horizontal="center" vertical="top"/>
    </xf>
    <xf numFmtId="0" fontId="0" fillId="3" borderId="27" xfId="0" applyFont="1" applyFill="1" applyBorder="1" applyAlignment="1">
      <alignment vertical="top"/>
    </xf>
    <xf numFmtId="0" fontId="1" fillId="0" borderId="28" xfId="0" applyFont="1" applyBorder="1" applyAlignment="1">
      <alignment vertical="top" wrapText="1"/>
    </xf>
    <xf numFmtId="180" fontId="0" fillId="3" borderId="28" xfId="22" applyNumberFormat="1" applyFont="1" applyFill="1" applyBorder="1" applyAlignment="1">
      <alignment horizontal="center" vertical="top"/>
    </xf>
    <xf numFmtId="180" fontId="0" fillId="3" borderId="29" xfId="22" applyNumberFormat="1" applyFont="1" applyFill="1" applyBorder="1" applyAlignment="1">
      <alignment horizontal="center" vertical="top"/>
    </xf>
    <xf numFmtId="0" fontId="12" fillId="4" borderId="30" xfId="0" applyFont="1" applyFill="1" applyBorder="1" applyAlignment="1">
      <alignment/>
    </xf>
    <xf numFmtId="0" fontId="12" fillId="4" borderId="31" xfId="0" applyFont="1" applyFill="1" applyBorder="1" applyAlignment="1">
      <alignment/>
    </xf>
    <xf numFmtId="0" fontId="8" fillId="4" borderId="32" xfId="0" applyFont="1" applyFill="1" applyBorder="1" applyAlignment="1">
      <alignment horizontal="center" vertical="center"/>
    </xf>
    <xf numFmtId="0" fontId="8" fillId="4" borderId="31" xfId="0" applyFont="1" applyFill="1" applyBorder="1" applyAlignment="1">
      <alignment horizontal="center" vertical="center"/>
    </xf>
    <xf numFmtId="0" fontId="1" fillId="2" borderId="19" xfId="0" applyFont="1" applyFill="1" applyBorder="1" applyAlignment="1">
      <alignment vertical="top"/>
    </xf>
    <xf numFmtId="0" fontId="1" fillId="2" borderId="20" xfId="0" applyFont="1" applyFill="1" applyBorder="1" applyAlignment="1">
      <alignment vertical="top"/>
    </xf>
    <xf numFmtId="0" fontId="16" fillId="5" borderId="16" xfId="0" applyFont="1" applyFill="1" applyBorder="1" applyAlignment="1">
      <alignment vertical="top"/>
    </xf>
    <xf numFmtId="0" fontId="1" fillId="5" borderId="17" xfId="0" applyFont="1" applyFill="1" applyBorder="1" applyAlignment="1">
      <alignment vertical="top"/>
    </xf>
    <xf numFmtId="0" fontId="1" fillId="5" borderId="17" xfId="0" applyFont="1" applyFill="1" applyBorder="1" applyAlignment="1">
      <alignment horizontal="center" vertical="top"/>
    </xf>
    <xf numFmtId="0" fontId="1" fillId="5" borderId="18" xfId="0" applyFont="1" applyFill="1" applyBorder="1" applyAlignment="1">
      <alignment horizontal="center" vertical="top"/>
    </xf>
    <xf numFmtId="0" fontId="12" fillId="4" borderId="33" xfId="0" applyFont="1" applyFill="1" applyBorder="1" applyAlignment="1">
      <alignment/>
    </xf>
    <xf numFmtId="0" fontId="1" fillId="2" borderId="0" xfId="0" applyFont="1" applyFill="1" applyBorder="1" applyAlignment="1">
      <alignment vertical="top"/>
    </xf>
    <xf numFmtId="0" fontId="1" fillId="3" borderId="0" xfId="0" applyFont="1" applyFill="1" applyBorder="1" applyAlignment="1">
      <alignment vertical="top"/>
    </xf>
    <xf numFmtId="0" fontId="1" fillId="2" borderId="34" xfId="0" applyFont="1" applyFill="1" applyBorder="1" applyAlignment="1">
      <alignment vertical="top"/>
    </xf>
    <xf numFmtId="0" fontId="1" fillId="2" borderId="35" xfId="0" applyFont="1" applyFill="1" applyBorder="1" applyAlignment="1">
      <alignment vertical="top"/>
    </xf>
    <xf numFmtId="0" fontId="1" fillId="2" borderId="36" xfId="0" applyFont="1" applyFill="1" applyBorder="1" applyAlignment="1">
      <alignment horizontal="center" vertical="top"/>
    </xf>
    <xf numFmtId="0" fontId="1" fillId="2" borderId="5" xfId="0" applyFont="1" applyFill="1" applyBorder="1" applyAlignment="1">
      <alignment horizontal="center" vertical="top"/>
    </xf>
    <xf numFmtId="0" fontId="1" fillId="2" borderId="37" xfId="0" applyFont="1" applyFill="1" applyBorder="1" applyAlignment="1">
      <alignment vertical="top"/>
    </xf>
    <xf numFmtId="0" fontId="1" fillId="2" borderId="38" xfId="0" applyFont="1" applyFill="1" applyBorder="1" applyAlignment="1">
      <alignment vertical="top"/>
    </xf>
    <xf numFmtId="0" fontId="1" fillId="2" borderId="39" xfId="0" applyFont="1" applyFill="1" applyBorder="1" applyAlignment="1">
      <alignment horizontal="center" vertical="top"/>
    </xf>
    <xf numFmtId="0" fontId="1" fillId="2" borderId="1" xfId="0" applyFont="1" applyFill="1" applyBorder="1" applyAlignment="1">
      <alignment vertical="top"/>
    </xf>
    <xf numFmtId="0" fontId="1" fillId="2" borderId="2" xfId="0" applyFont="1" applyFill="1" applyBorder="1" applyAlignment="1">
      <alignment vertical="top"/>
    </xf>
    <xf numFmtId="0" fontId="1" fillId="0" borderId="40" xfId="0" applyFont="1" applyBorder="1" applyAlignment="1">
      <alignment vertical="top" wrapText="1"/>
    </xf>
    <xf numFmtId="0" fontId="1" fillId="0" borderId="22" xfId="0" applyFont="1" applyBorder="1" applyAlignment="1">
      <alignment horizontal="center" vertical="top" wrapText="1"/>
    </xf>
    <xf numFmtId="0" fontId="1" fillId="0" borderId="41" xfId="0" applyFont="1" applyBorder="1" applyAlignment="1">
      <alignment vertical="top" wrapText="1"/>
    </xf>
    <xf numFmtId="0" fontId="1" fillId="0" borderId="42" xfId="0" applyFont="1" applyBorder="1" applyAlignment="1">
      <alignment vertical="top" wrapText="1"/>
    </xf>
    <xf numFmtId="0" fontId="1" fillId="0" borderId="28" xfId="0" applyFont="1" applyBorder="1" applyAlignment="1">
      <alignment horizontal="center" vertical="top" wrapText="1"/>
    </xf>
    <xf numFmtId="0" fontId="8" fillId="4" borderId="43" xfId="0" applyFont="1" applyFill="1" applyBorder="1" applyAlignment="1">
      <alignment vertical="top"/>
    </xf>
    <xf numFmtId="0" fontId="8" fillId="4" borderId="43" xfId="0" applyFont="1" applyFill="1" applyBorder="1" applyAlignment="1">
      <alignment horizontal="center" vertical="top"/>
    </xf>
    <xf numFmtId="0" fontId="8" fillId="4" borderId="44" xfId="0" applyFont="1" applyFill="1" applyBorder="1" applyAlignment="1">
      <alignment horizontal="center" vertical="top"/>
    </xf>
    <xf numFmtId="0" fontId="8" fillId="4" borderId="45" xfId="0" applyFont="1" applyFill="1" applyBorder="1" applyAlignment="1">
      <alignment vertical="top"/>
    </xf>
    <xf numFmtId="0" fontId="8" fillId="4" borderId="37" xfId="0" applyFont="1" applyFill="1" applyBorder="1" applyAlignment="1">
      <alignment vertical="top" wrapText="1"/>
    </xf>
    <xf numFmtId="0" fontId="8" fillId="4" borderId="46" xfId="0" applyFont="1" applyFill="1" applyBorder="1" applyAlignment="1">
      <alignment vertical="top"/>
    </xf>
    <xf numFmtId="0" fontId="8" fillId="4" borderId="46" xfId="0" applyFont="1" applyFill="1" applyBorder="1" applyAlignment="1">
      <alignment horizontal="center" vertical="top"/>
    </xf>
    <xf numFmtId="0" fontId="8" fillId="4" borderId="38" xfId="0" applyFont="1" applyFill="1" applyBorder="1" applyAlignment="1">
      <alignment horizontal="center" vertical="top"/>
    </xf>
    <xf numFmtId="0" fontId="1" fillId="2" borderId="6" xfId="0" applyFont="1" applyFill="1" applyBorder="1" applyAlignment="1">
      <alignment horizontal="center" vertical="top"/>
    </xf>
    <xf numFmtId="0" fontId="1" fillId="2" borderId="46" xfId="0" applyFont="1" applyFill="1" applyBorder="1" applyAlignment="1">
      <alignment vertical="top"/>
    </xf>
    <xf numFmtId="1" fontId="9" fillId="3" borderId="0" xfId="21" applyNumberFormat="1" applyFont="1" applyFill="1" applyBorder="1" applyAlignment="1">
      <alignment horizontal="left"/>
      <protection/>
    </xf>
    <xf numFmtId="0" fontId="1" fillId="3" borderId="47" xfId="0" applyFont="1" applyFill="1" applyBorder="1" applyAlignment="1">
      <alignment vertical="top"/>
    </xf>
    <xf numFmtId="0" fontId="1" fillId="0" borderId="29" xfId="0" applyFont="1" applyBorder="1" applyAlignment="1">
      <alignment horizontal="center" vertical="top" wrapText="1"/>
    </xf>
    <xf numFmtId="0" fontId="1" fillId="0" borderId="23" xfId="0" applyFont="1" applyBorder="1" applyAlignment="1">
      <alignment horizontal="center" vertical="top" wrapText="1"/>
    </xf>
    <xf numFmtId="0" fontId="1" fillId="0" borderId="25" xfId="0" applyFont="1" applyBorder="1" applyAlignment="1">
      <alignment vertical="top" wrapText="1"/>
    </xf>
    <xf numFmtId="0" fontId="1" fillId="0" borderId="25" xfId="0" applyFont="1" applyBorder="1" applyAlignment="1">
      <alignment horizontal="center" vertical="top" wrapText="1"/>
    </xf>
    <xf numFmtId="0" fontId="1" fillId="0" borderId="26" xfId="0" applyFont="1" applyBorder="1" applyAlignment="1">
      <alignment horizontal="center" vertical="top" wrapText="1"/>
    </xf>
    <xf numFmtId="0" fontId="1" fillId="2" borderId="14" xfId="0" applyFont="1" applyFill="1" applyBorder="1" applyAlignment="1">
      <alignment horizontal="center" vertical="top"/>
    </xf>
    <xf numFmtId="0" fontId="1" fillId="2" borderId="48" xfId="0" applyFont="1" applyFill="1" applyBorder="1" applyAlignment="1">
      <alignment horizontal="center" vertical="top"/>
    </xf>
    <xf numFmtId="0" fontId="1" fillId="2" borderId="49" xfId="0" applyFont="1" applyFill="1" applyBorder="1" applyAlignment="1">
      <alignment horizontal="center" vertical="top"/>
    </xf>
    <xf numFmtId="0" fontId="13" fillId="4" borderId="16" xfId="0" applyFont="1" applyFill="1" applyBorder="1" applyAlignment="1">
      <alignment/>
    </xf>
    <xf numFmtId="0" fontId="12" fillId="4" borderId="17" xfId="0" applyFont="1" applyFill="1" applyBorder="1" applyAlignment="1">
      <alignment/>
    </xf>
    <xf numFmtId="0" fontId="8" fillId="4" borderId="17" xfId="0" applyFont="1" applyFill="1" applyBorder="1" applyAlignment="1">
      <alignment horizontal="center" vertical="center"/>
    </xf>
    <xf numFmtId="0" fontId="8" fillId="4" borderId="18" xfId="0" applyFont="1" applyFill="1" applyBorder="1" applyAlignment="1">
      <alignment horizontal="center" vertical="center"/>
    </xf>
    <xf numFmtId="0" fontId="1" fillId="3" borderId="50" xfId="0" applyFont="1" applyFill="1" applyBorder="1" applyAlignment="1">
      <alignment horizontal="center" vertical="top"/>
    </xf>
    <xf numFmtId="0" fontId="1" fillId="3" borderId="14" xfId="0" applyFont="1" applyFill="1" applyBorder="1" applyAlignment="1">
      <alignment horizontal="center" vertical="top"/>
    </xf>
    <xf numFmtId="0" fontId="1" fillId="3" borderId="51" xfId="0" applyFont="1" applyFill="1" applyBorder="1" applyAlignment="1">
      <alignment horizontal="center" vertical="top"/>
    </xf>
    <xf numFmtId="0" fontId="1" fillId="2" borderId="52" xfId="0" applyFont="1" applyFill="1" applyBorder="1" applyAlignment="1">
      <alignment horizontal="center" vertical="top"/>
    </xf>
    <xf numFmtId="0" fontId="1" fillId="3" borderId="53" xfId="0" applyFont="1" applyFill="1" applyBorder="1" applyAlignment="1">
      <alignment vertical="top"/>
    </xf>
    <xf numFmtId="0" fontId="1" fillId="3" borderId="54" xfId="0" applyFont="1" applyFill="1" applyBorder="1" applyAlignment="1">
      <alignment horizontal="center" vertical="top"/>
    </xf>
    <xf numFmtId="0" fontId="1" fillId="3" borderId="55" xfId="0" applyFont="1" applyFill="1" applyBorder="1" applyAlignment="1">
      <alignment horizontal="center" vertical="top"/>
    </xf>
    <xf numFmtId="0" fontId="1" fillId="3" borderId="56" xfId="0" applyFont="1" applyFill="1" applyBorder="1" applyAlignment="1">
      <alignment horizontal="center" vertical="top"/>
    </xf>
    <xf numFmtId="0" fontId="1" fillId="2" borderId="0" xfId="0" applyFont="1" applyFill="1" applyBorder="1" applyAlignment="1">
      <alignment/>
    </xf>
    <xf numFmtId="0" fontId="1" fillId="3" borderId="57" xfId="0" applyFont="1" applyFill="1" applyBorder="1" applyAlignment="1">
      <alignment horizontal="center" vertical="top"/>
    </xf>
    <xf numFmtId="0" fontId="1" fillId="3" borderId="58" xfId="0" applyFont="1" applyFill="1" applyBorder="1" applyAlignment="1">
      <alignment horizontal="center" vertical="top"/>
    </xf>
    <xf numFmtId="0" fontId="1" fillId="3" borderId="59" xfId="0" applyFont="1" applyFill="1" applyBorder="1" applyAlignment="1">
      <alignment horizontal="center" vertical="top"/>
    </xf>
    <xf numFmtId="0" fontId="1" fillId="3" borderId="60" xfId="0" applyFont="1" applyFill="1" applyBorder="1" applyAlignment="1">
      <alignment horizontal="center" vertical="top"/>
    </xf>
    <xf numFmtId="0" fontId="1" fillId="3" borderId="61" xfId="0" applyFont="1" applyFill="1" applyBorder="1" applyAlignment="1">
      <alignment horizontal="center" vertical="top"/>
    </xf>
    <xf numFmtId="0" fontId="1" fillId="3" borderId="62" xfId="0" applyFont="1" applyFill="1" applyBorder="1" applyAlignment="1">
      <alignment horizontal="center" vertical="top"/>
    </xf>
    <xf numFmtId="0" fontId="1" fillId="3" borderId="63" xfId="0" applyFont="1" applyFill="1" applyBorder="1" applyAlignment="1">
      <alignment horizontal="center" vertical="top"/>
    </xf>
    <xf numFmtId="0" fontId="1" fillId="3" borderId="64" xfId="0" applyFont="1" applyFill="1" applyBorder="1" applyAlignment="1">
      <alignment horizontal="center" vertical="top"/>
    </xf>
    <xf numFmtId="0" fontId="1" fillId="3" borderId="65" xfId="0" applyFont="1" applyFill="1" applyBorder="1" applyAlignment="1">
      <alignment horizontal="center" vertical="top"/>
    </xf>
    <xf numFmtId="0" fontId="1" fillId="2" borderId="46" xfId="0" applyFont="1" applyFill="1" applyBorder="1" applyAlignment="1">
      <alignment/>
    </xf>
    <xf numFmtId="0" fontId="18" fillId="4" borderId="47" xfId="0" applyFont="1" applyFill="1" applyBorder="1" applyAlignment="1">
      <alignment vertical="top" wrapText="1"/>
    </xf>
    <xf numFmtId="0" fontId="11" fillId="5" borderId="16" xfId="0" applyFont="1" applyFill="1" applyBorder="1" applyAlignment="1">
      <alignment/>
    </xf>
    <xf numFmtId="0" fontId="0" fillId="5" borderId="18" xfId="0" applyFill="1" applyBorder="1" applyAlignment="1">
      <alignment/>
    </xf>
    <xf numFmtId="3" fontId="1" fillId="3" borderId="6" xfId="0" applyNumberFormat="1" applyFont="1" applyFill="1" applyBorder="1" applyAlignment="1">
      <alignment horizontal="center" vertical="top"/>
    </xf>
    <xf numFmtId="3" fontId="1" fillId="3" borderId="48" xfId="0" applyNumberFormat="1" applyFont="1" applyFill="1" applyBorder="1" applyAlignment="1">
      <alignment horizontal="center" vertical="top"/>
    </xf>
    <xf numFmtId="3" fontId="1" fillId="3" borderId="3" xfId="0" applyNumberFormat="1" applyFont="1" applyFill="1" applyBorder="1" applyAlignment="1">
      <alignment horizontal="center" vertical="top"/>
    </xf>
    <xf numFmtId="3" fontId="1" fillId="3" borderId="12" xfId="0" applyNumberFormat="1" applyFont="1" applyFill="1" applyBorder="1" applyAlignment="1">
      <alignment horizontal="center" vertical="top"/>
    </xf>
    <xf numFmtId="3" fontId="1" fillId="3" borderId="66" xfId="0" applyNumberFormat="1" applyFont="1" applyFill="1" applyBorder="1" applyAlignment="1">
      <alignment horizontal="center" vertical="top"/>
    </xf>
    <xf numFmtId="3" fontId="1" fillId="3" borderId="5" xfId="0" applyNumberFormat="1" applyFont="1" applyFill="1" applyBorder="1" applyAlignment="1">
      <alignment horizontal="center" vertical="top"/>
    </xf>
    <xf numFmtId="3" fontId="1" fillId="3" borderId="67" xfId="0" applyNumberFormat="1" applyFont="1" applyFill="1" applyBorder="1" applyAlignment="1">
      <alignment horizontal="center" vertical="top"/>
    </xf>
    <xf numFmtId="3" fontId="1" fillId="3" borderId="68" xfId="0" applyNumberFormat="1" applyFont="1" applyFill="1" applyBorder="1" applyAlignment="1">
      <alignment horizontal="center" vertical="top"/>
    </xf>
    <xf numFmtId="3" fontId="1" fillId="3" borderId="15" xfId="0" applyNumberFormat="1" applyFont="1" applyFill="1" applyBorder="1" applyAlignment="1">
      <alignment horizontal="center" vertical="top"/>
    </xf>
    <xf numFmtId="3" fontId="1" fillId="3" borderId="69" xfId="0" applyNumberFormat="1" applyFont="1" applyFill="1" applyBorder="1" applyAlignment="1">
      <alignment horizontal="center" vertical="top"/>
    </xf>
    <xf numFmtId="3" fontId="1" fillId="3" borderId="70" xfId="0" applyNumberFormat="1" applyFont="1" applyFill="1" applyBorder="1" applyAlignment="1">
      <alignment horizontal="center" vertical="top"/>
    </xf>
    <xf numFmtId="3" fontId="1" fillId="2" borderId="13" xfId="0" applyNumberFormat="1" applyFont="1" applyFill="1" applyBorder="1" applyAlignment="1">
      <alignment horizontal="center" vertical="top"/>
    </xf>
    <xf numFmtId="3" fontId="1" fillId="2" borderId="71" xfId="0" applyNumberFormat="1" applyFont="1" applyFill="1" applyBorder="1" applyAlignment="1">
      <alignment horizontal="center" vertical="top"/>
    </xf>
    <xf numFmtId="3" fontId="1" fillId="2" borderId="72" xfId="0" applyNumberFormat="1" applyFont="1" applyFill="1" applyBorder="1" applyAlignment="1">
      <alignment horizontal="center" vertical="top"/>
    </xf>
    <xf numFmtId="0" fontId="2" fillId="2" borderId="1" xfId="0" applyFont="1" applyFill="1" applyBorder="1" applyAlignment="1">
      <alignment vertical="top"/>
    </xf>
    <xf numFmtId="3" fontId="2" fillId="2" borderId="1" xfId="0" applyNumberFormat="1" applyFont="1" applyFill="1" applyBorder="1" applyAlignment="1">
      <alignment horizontal="center" vertical="top"/>
    </xf>
    <xf numFmtId="0" fontId="11" fillId="0" borderId="0" xfId="0" applyFont="1" applyAlignment="1">
      <alignment/>
    </xf>
    <xf numFmtId="0" fontId="2" fillId="2" borderId="2" xfId="0" applyFont="1" applyFill="1" applyBorder="1" applyAlignment="1">
      <alignment vertical="top"/>
    </xf>
    <xf numFmtId="3" fontId="2" fillId="2" borderId="2" xfId="0" applyNumberFormat="1" applyFont="1" applyFill="1" applyBorder="1" applyAlignment="1">
      <alignment horizontal="center" vertical="top"/>
    </xf>
    <xf numFmtId="3" fontId="2" fillId="2" borderId="13" xfId="0" applyNumberFormat="1" applyFont="1" applyFill="1" applyBorder="1" applyAlignment="1">
      <alignment horizontal="center" vertical="top"/>
    </xf>
    <xf numFmtId="3" fontId="2" fillId="2" borderId="11" xfId="0" applyNumberFormat="1" applyFont="1" applyFill="1" applyBorder="1" applyAlignment="1">
      <alignment horizontal="center" vertical="top"/>
    </xf>
    <xf numFmtId="1" fontId="9" fillId="2" borderId="0" xfId="21" applyNumberFormat="1" applyFont="1" applyFill="1" applyBorder="1" applyAlignment="1">
      <alignment horizontal="left"/>
      <protection/>
    </xf>
    <xf numFmtId="1" fontId="17" fillId="2" borderId="0" xfId="21" applyNumberFormat="1" applyFont="1" applyFill="1" applyBorder="1" applyAlignment="1">
      <alignment horizontal="left"/>
      <protection/>
    </xf>
    <xf numFmtId="1" fontId="10" fillId="2" borderId="0" xfId="21" applyNumberFormat="1" applyFont="1" applyFill="1" applyBorder="1" applyAlignment="1">
      <alignment horizontal="left"/>
      <protection/>
    </xf>
    <xf numFmtId="1" fontId="9" fillId="2" borderId="46" xfId="21" applyNumberFormat="1" applyFont="1" applyFill="1" applyBorder="1" applyAlignment="1">
      <alignment horizontal="left"/>
      <protection/>
    </xf>
    <xf numFmtId="0" fontId="0" fillId="2" borderId="27" xfId="0" applyFont="1" applyFill="1" applyBorder="1" applyAlignment="1">
      <alignment vertical="top"/>
    </xf>
    <xf numFmtId="0" fontId="1" fillId="2" borderId="29" xfId="0" applyFont="1" applyFill="1" applyBorder="1" applyAlignment="1">
      <alignment vertical="top" wrapText="1"/>
    </xf>
    <xf numFmtId="0" fontId="0" fillId="2" borderId="21" xfId="0" applyFont="1" applyFill="1" applyBorder="1" applyAlignment="1">
      <alignment vertical="top"/>
    </xf>
    <xf numFmtId="0" fontId="1" fillId="2" borderId="23" xfId="0" applyFont="1" applyFill="1" applyBorder="1" applyAlignment="1">
      <alignment horizontal="left" vertical="top" wrapText="1"/>
    </xf>
    <xf numFmtId="0" fontId="0" fillId="2" borderId="24" xfId="0" applyFont="1" applyFill="1" applyBorder="1" applyAlignment="1">
      <alignment vertical="top"/>
    </xf>
    <xf numFmtId="0" fontId="1" fillId="2" borderId="26" xfId="0" applyFont="1" applyFill="1" applyBorder="1" applyAlignment="1">
      <alignment horizontal="left" vertical="top" wrapText="1"/>
    </xf>
    <xf numFmtId="0" fontId="1" fillId="2" borderId="28" xfId="0" applyFont="1" applyFill="1" applyBorder="1" applyAlignment="1">
      <alignment vertical="top" wrapText="1"/>
    </xf>
    <xf numFmtId="0" fontId="1" fillId="2" borderId="22" xfId="0" applyFont="1" applyFill="1" applyBorder="1" applyAlignment="1">
      <alignment horizontal="left" vertical="top" wrapText="1"/>
    </xf>
    <xf numFmtId="0" fontId="0" fillId="2" borderId="34" xfId="0" applyFont="1" applyFill="1" applyBorder="1" applyAlignment="1">
      <alignment vertical="top"/>
    </xf>
    <xf numFmtId="0" fontId="1" fillId="2" borderId="14" xfId="0" applyFont="1" applyFill="1" applyBorder="1" applyAlignment="1">
      <alignment horizontal="left" vertical="top" wrapText="1"/>
    </xf>
    <xf numFmtId="0" fontId="0" fillId="2" borderId="37" xfId="0" applyFont="1" applyFill="1" applyBorder="1" applyAlignment="1">
      <alignment vertical="top"/>
    </xf>
    <xf numFmtId="0" fontId="1" fillId="2" borderId="49" xfId="0" applyFont="1" applyFill="1" applyBorder="1" applyAlignment="1">
      <alignment horizontal="left" vertical="top" wrapText="1"/>
    </xf>
    <xf numFmtId="0" fontId="1" fillId="2" borderId="52" xfId="0" applyFont="1" applyFill="1" applyBorder="1" applyAlignment="1">
      <alignment vertical="top" wrapText="1"/>
    </xf>
    <xf numFmtId="0" fontId="12" fillId="4" borderId="18" xfId="0" applyFont="1" applyFill="1" applyBorder="1" applyAlignment="1">
      <alignment/>
    </xf>
    <xf numFmtId="3" fontId="1" fillId="3" borderId="73" xfId="0" applyNumberFormat="1" applyFont="1" applyFill="1" applyBorder="1" applyAlignment="1">
      <alignment horizontal="center" vertical="top"/>
    </xf>
    <xf numFmtId="3" fontId="1" fillId="3" borderId="74" xfId="0" applyNumberFormat="1" applyFont="1" applyFill="1" applyBorder="1" applyAlignment="1">
      <alignment horizontal="center" vertical="top"/>
    </xf>
    <xf numFmtId="3" fontId="1" fillId="3" borderId="75" xfId="0" applyNumberFormat="1" applyFont="1" applyFill="1" applyBorder="1" applyAlignment="1">
      <alignment horizontal="center" vertical="top"/>
    </xf>
    <xf numFmtId="3" fontId="1" fillId="3" borderId="35" xfId="0" applyNumberFormat="1" applyFont="1" applyFill="1" applyBorder="1" applyAlignment="1">
      <alignment horizontal="center" vertical="top"/>
    </xf>
    <xf numFmtId="3" fontId="1" fillId="2" borderId="76" xfId="0" applyNumberFormat="1" applyFont="1" applyFill="1" applyBorder="1" applyAlignment="1">
      <alignment horizontal="center" vertical="top"/>
    </xf>
    <xf numFmtId="3" fontId="1" fillId="2" borderId="77" xfId="0" applyNumberFormat="1" applyFont="1" applyFill="1" applyBorder="1" applyAlignment="1">
      <alignment horizontal="center" vertical="top"/>
    </xf>
    <xf numFmtId="3" fontId="1" fillId="3" borderId="78" xfId="0" applyNumberFormat="1" applyFont="1" applyFill="1" applyBorder="1" applyAlignment="1">
      <alignment horizontal="center" vertical="top"/>
    </xf>
    <xf numFmtId="3" fontId="1" fillId="3" borderId="79" xfId="0" applyNumberFormat="1" applyFont="1" applyFill="1" applyBorder="1" applyAlignment="1">
      <alignment horizontal="center" vertical="top"/>
    </xf>
    <xf numFmtId="3" fontId="1" fillId="3" borderId="80" xfId="0" applyNumberFormat="1" applyFont="1" applyFill="1" applyBorder="1" applyAlignment="1">
      <alignment horizontal="center" vertical="top"/>
    </xf>
    <xf numFmtId="3" fontId="1" fillId="3" borderId="36" xfId="0" applyNumberFormat="1" applyFont="1" applyFill="1" applyBorder="1" applyAlignment="1">
      <alignment horizontal="center" vertical="top"/>
    </xf>
    <xf numFmtId="3" fontId="1" fillId="3" borderId="81" xfId="0" applyNumberFormat="1" applyFont="1" applyFill="1" applyBorder="1" applyAlignment="1">
      <alignment horizontal="center" vertical="top"/>
    </xf>
    <xf numFmtId="3" fontId="1" fillId="2" borderId="82" xfId="0" applyNumberFormat="1" applyFont="1" applyFill="1" applyBorder="1" applyAlignment="1">
      <alignment horizontal="center" vertical="top"/>
    </xf>
    <xf numFmtId="3" fontId="1" fillId="2" borderId="83" xfId="0" applyNumberFormat="1" applyFont="1" applyFill="1" applyBorder="1" applyAlignment="1">
      <alignment horizontal="center" vertical="top"/>
    </xf>
    <xf numFmtId="0" fontId="2" fillId="2" borderId="84" xfId="0" applyFont="1" applyFill="1" applyBorder="1" applyAlignment="1">
      <alignment vertical="top"/>
    </xf>
    <xf numFmtId="0" fontId="1" fillId="2" borderId="74" xfId="0" applyFont="1" applyFill="1" applyBorder="1" applyAlignment="1">
      <alignment vertical="top"/>
    </xf>
    <xf numFmtId="0" fontId="1" fillId="2" borderId="85" xfId="0" applyFont="1" applyFill="1" applyBorder="1" applyAlignment="1">
      <alignment horizontal="center" vertical="top"/>
    </xf>
    <xf numFmtId="0" fontId="1" fillId="2" borderId="74" xfId="0" applyFont="1" applyFill="1" applyBorder="1" applyAlignment="1">
      <alignment horizontal="center" vertical="top"/>
    </xf>
    <xf numFmtId="0" fontId="1" fillId="2" borderId="45" xfId="0" applyFont="1" applyFill="1" applyBorder="1" applyAlignment="1">
      <alignment vertical="top"/>
    </xf>
    <xf numFmtId="0" fontId="1" fillId="2" borderId="44" xfId="0" applyFont="1" applyFill="1" applyBorder="1" applyAlignment="1">
      <alignment vertical="top"/>
    </xf>
    <xf numFmtId="0" fontId="1" fillId="2" borderId="35" xfId="0" applyFont="1" applyFill="1" applyBorder="1" applyAlignment="1">
      <alignment horizontal="left" vertical="top" indent="1"/>
    </xf>
    <xf numFmtId="0" fontId="1" fillId="2" borderId="86" xfId="0" applyFont="1" applyFill="1" applyBorder="1" applyAlignment="1">
      <alignment horizontal="center" vertical="top"/>
    </xf>
    <xf numFmtId="0" fontId="1" fillId="2" borderId="87" xfId="0" applyFont="1" applyFill="1" applyBorder="1" applyAlignment="1">
      <alignment horizontal="center" vertical="top"/>
    </xf>
    <xf numFmtId="0" fontId="1" fillId="3" borderId="75" xfId="0" applyFont="1" applyFill="1" applyBorder="1" applyAlignment="1">
      <alignment horizontal="center" vertical="top"/>
    </xf>
    <xf numFmtId="0" fontId="1" fillId="3" borderId="79" xfId="0" applyFont="1" applyFill="1" applyBorder="1" applyAlignment="1">
      <alignment horizontal="center" vertical="top"/>
    </xf>
    <xf numFmtId="0" fontId="1" fillId="3" borderId="88" xfId="0" applyFont="1" applyFill="1" applyBorder="1" applyAlignment="1">
      <alignment horizontal="center" vertical="top"/>
    </xf>
    <xf numFmtId="0" fontId="1" fillId="2" borderId="76" xfId="0" applyFont="1" applyFill="1" applyBorder="1" applyAlignment="1">
      <alignment horizontal="center" vertical="top"/>
    </xf>
    <xf numFmtId="0" fontId="1" fillId="2" borderId="77" xfId="0" applyFont="1" applyFill="1" applyBorder="1" applyAlignment="1">
      <alignment horizontal="center" vertical="top"/>
    </xf>
    <xf numFmtId="0" fontId="1" fillId="2" borderId="0" xfId="0" applyFont="1" applyFill="1" applyBorder="1" applyAlignment="1">
      <alignment horizontal="left" vertical="top" indent="1"/>
    </xf>
    <xf numFmtId="0" fontId="1" fillId="2" borderId="89" xfId="0" applyFont="1" applyFill="1" applyBorder="1" applyAlignment="1">
      <alignment horizontal="center" vertical="top"/>
    </xf>
    <xf numFmtId="180" fontId="1" fillId="3" borderId="90" xfId="22" applyNumberFormat="1" applyFont="1" applyFill="1" applyBorder="1" applyAlignment="1">
      <alignment horizontal="center" vertical="top"/>
    </xf>
    <xf numFmtId="180" fontId="1" fillId="3" borderId="52" xfId="22" applyNumberFormat="1" applyFont="1" applyFill="1" applyBorder="1" applyAlignment="1">
      <alignment horizontal="center" vertical="top"/>
    </xf>
    <xf numFmtId="180" fontId="1" fillId="3" borderId="91" xfId="22" applyNumberFormat="1" applyFont="1" applyFill="1" applyBorder="1" applyAlignment="1">
      <alignment horizontal="center" vertical="top"/>
    </xf>
    <xf numFmtId="180" fontId="1" fillId="3" borderId="49" xfId="22" applyNumberFormat="1" applyFont="1" applyFill="1" applyBorder="1" applyAlignment="1">
      <alignment horizontal="center" vertical="top"/>
    </xf>
    <xf numFmtId="0" fontId="1" fillId="2" borderId="0" xfId="0" applyFont="1" applyFill="1" applyBorder="1" applyAlignment="1">
      <alignment horizontal="left" indent="1"/>
    </xf>
    <xf numFmtId="0" fontId="1" fillId="2" borderId="73" xfId="0" applyFont="1" applyFill="1" applyBorder="1" applyAlignment="1">
      <alignment horizontal="center" vertical="top"/>
    </xf>
    <xf numFmtId="0" fontId="1" fillId="2" borderId="25" xfId="0" applyFont="1" applyFill="1" applyBorder="1" applyAlignment="1">
      <alignment horizontal="left" vertical="top" wrapText="1"/>
    </xf>
    <xf numFmtId="0" fontId="8" fillId="4" borderId="43" xfId="0" applyFont="1" applyFill="1" applyBorder="1" applyAlignment="1">
      <alignment horizontal="center" vertical="center"/>
    </xf>
    <xf numFmtId="0" fontId="1" fillId="2" borderId="92" xfId="0" applyFont="1" applyFill="1" applyBorder="1" applyAlignment="1">
      <alignment horizontal="center" vertical="top"/>
    </xf>
    <xf numFmtId="0" fontId="1" fillId="3" borderId="93" xfId="0" applyFont="1" applyFill="1" applyBorder="1" applyAlignment="1">
      <alignment horizontal="center" vertical="top"/>
    </xf>
    <xf numFmtId="0" fontId="1" fillId="2" borderId="94" xfId="0" applyFont="1" applyFill="1" applyBorder="1" applyAlignment="1">
      <alignment horizontal="center" vertical="top"/>
    </xf>
    <xf numFmtId="0" fontId="1" fillId="2" borderId="95" xfId="0" applyFont="1" applyFill="1" applyBorder="1" applyAlignment="1">
      <alignment horizontal="center" vertical="top"/>
    </xf>
    <xf numFmtId="0" fontId="1" fillId="2" borderId="93" xfId="0" applyFont="1" applyFill="1" applyBorder="1" applyAlignment="1">
      <alignment horizontal="center" vertical="top"/>
    </xf>
    <xf numFmtId="0" fontId="12" fillId="4" borderId="17" xfId="0" applyFont="1" applyFill="1" applyBorder="1" applyAlignment="1">
      <alignment horizontal="center"/>
    </xf>
    <xf numFmtId="0" fontId="1" fillId="0" borderId="90" xfId="0" applyFont="1" applyBorder="1" applyAlignment="1">
      <alignment horizontal="center" vertical="top" wrapText="1"/>
    </xf>
    <xf numFmtId="0" fontId="1" fillId="0" borderId="7" xfId="0" applyFont="1" applyBorder="1" applyAlignment="1">
      <alignment horizontal="center" vertical="top" wrapText="1"/>
    </xf>
    <xf numFmtId="0" fontId="1" fillId="0" borderId="91" xfId="0" applyFont="1" applyBorder="1" applyAlignment="1">
      <alignment horizontal="center" vertical="top" wrapText="1"/>
    </xf>
    <xf numFmtId="0" fontId="12" fillId="4" borderId="32" xfId="0" applyFont="1" applyFill="1" applyBorder="1" applyAlignment="1">
      <alignment horizontal="center"/>
    </xf>
    <xf numFmtId="0" fontId="0" fillId="3" borderId="0" xfId="0" applyFont="1" applyFill="1" applyBorder="1" applyAlignment="1">
      <alignment horizontal="center"/>
    </xf>
    <xf numFmtId="0" fontId="0" fillId="0" borderId="0" xfId="0" applyAlignment="1">
      <alignment horizontal="center"/>
    </xf>
    <xf numFmtId="0" fontId="1" fillId="2" borderId="96" xfId="0" applyFont="1" applyFill="1" applyBorder="1" applyAlignment="1">
      <alignment horizontal="center" vertical="top"/>
    </xf>
    <xf numFmtId="0" fontId="1" fillId="2" borderId="97" xfId="0" applyFont="1" applyFill="1" applyBorder="1" applyAlignment="1">
      <alignment horizontal="center" vertical="top"/>
    </xf>
    <xf numFmtId="0" fontId="14" fillId="0" borderId="28" xfId="0" applyFont="1" applyBorder="1" applyAlignment="1">
      <alignment horizontal="center" vertical="top" wrapText="1"/>
    </xf>
    <xf numFmtId="0" fontId="3" fillId="0" borderId="0" xfId="0" applyFont="1" applyAlignment="1">
      <alignment horizontal="center"/>
    </xf>
    <xf numFmtId="1" fontId="9" fillId="3" borderId="93" xfId="21" applyNumberFormat="1" applyFont="1" applyFill="1" applyBorder="1" applyAlignment="1">
      <alignment horizontal="center"/>
      <protection/>
    </xf>
    <xf numFmtId="1" fontId="10" fillId="3" borderId="93" xfId="21" applyNumberFormat="1" applyFont="1" applyFill="1" applyBorder="1" applyAlignment="1">
      <alignment horizontal="center"/>
      <protection/>
    </xf>
    <xf numFmtId="0" fontId="2" fillId="2" borderId="89" xfId="0" applyFont="1" applyFill="1" applyBorder="1" applyAlignment="1">
      <alignment horizontal="center" vertical="top"/>
    </xf>
    <xf numFmtId="1" fontId="9" fillId="3" borderId="97" xfId="21" applyNumberFormat="1" applyFont="1" applyFill="1" applyBorder="1" applyAlignment="1">
      <alignment horizontal="center"/>
      <protection/>
    </xf>
    <xf numFmtId="0" fontId="1" fillId="3" borderId="98" xfId="0" applyFont="1" applyFill="1" applyBorder="1" applyAlignment="1">
      <alignment horizontal="center" vertical="top"/>
    </xf>
    <xf numFmtId="0" fontId="1" fillId="3" borderId="93" xfId="0" applyFont="1" applyFill="1" applyBorder="1" applyAlignment="1">
      <alignment horizontal="center"/>
    </xf>
    <xf numFmtId="0" fontId="2" fillId="2" borderId="92" xfId="0" applyFont="1" applyFill="1" applyBorder="1" applyAlignment="1">
      <alignment horizontal="center" vertical="top"/>
    </xf>
    <xf numFmtId="0" fontId="1" fillId="2" borderId="11" xfId="0" applyFont="1" applyFill="1" applyBorder="1" applyAlignment="1">
      <alignment horizontal="left" vertical="top" indent="1"/>
    </xf>
    <xf numFmtId="0" fontId="1" fillId="2" borderId="15" xfId="0" applyFont="1" applyFill="1" applyBorder="1" applyAlignment="1">
      <alignment horizontal="center" vertical="top"/>
    </xf>
    <xf numFmtId="0" fontId="1" fillId="2" borderId="51" xfId="0" applyFont="1" applyFill="1" applyBorder="1" applyAlignment="1">
      <alignment horizontal="center" vertical="top"/>
    </xf>
    <xf numFmtId="0" fontId="1" fillId="0" borderId="42" xfId="0" applyFont="1" applyBorder="1" applyAlignment="1">
      <alignment horizontal="center" vertical="top" wrapText="1"/>
    </xf>
    <xf numFmtId="0" fontId="1" fillId="2" borderId="11" xfId="0" applyFont="1" applyFill="1" applyBorder="1" applyAlignment="1">
      <alignment horizontal="left" indent="1"/>
    </xf>
    <xf numFmtId="3" fontId="1" fillId="2" borderId="73" xfId="0" applyNumberFormat="1" applyFont="1" applyFill="1" applyBorder="1" applyAlignment="1">
      <alignment horizontal="center" vertical="top"/>
    </xf>
    <xf numFmtId="0" fontId="19" fillId="2" borderId="34" xfId="0" applyFont="1" applyFill="1" applyBorder="1" applyAlignment="1">
      <alignment vertical="top"/>
    </xf>
    <xf numFmtId="0" fontId="19" fillId="2" borderId="0" xfId="0" applyFont="1" applyFill="1" applyBorder="1" applyAlignment="1">
      <alignment/>
    </xf>
    <xf numFmtId="3" fontId="1" fillId="3" borderId="99" xfId="0" applyNumberFormat="1" applyFont="1" applyFill="1" applyBorder="1" applyAlignment="1">
      <alignment horizontal="center" vertical="top"/>
    </xf>
    <xf numFmtId="0" fontId="20" fillId="0" borderId="35" xfId="0" applyFont="1" applyFill="1" applyBorder="1" applyAlignment="1">
      <alignment horizontal="left" vertical="top" indent="3"/>
    </xf>
    <xf numFmtId="0" fontId="20" fillId="0" borderId="35" xfId="0" applyFont="1" applyFill="1" applyBorder="1" applyAlignment="1" quotePrefix="1">
      <alignment horizontal="left" vertical="top" indent="3"/>
    </xf>
    <xf numFmtId="0" fontId="20" fillId="3" borderId="35" xfId="0" applyFont="1" applyFill="1" applyBorder="1" applyAlignment="1">
      <alignment horizontal="left" vertical="top" indent="3"/>
    </xf>
    <xf numFmtId="0" fontId="20" fillId="3" borderId="35" xfId="0" applyFont="1" applyFill="1" applyBorder="1" applyAlignment="1" quotePrefix="1">
      <alignment horizontal="left" vertical="top" indent="3"/>
    </xf>
    <xf numFmtId="0" fontId="1" fillId="2" borderId="20" xfId="0" applyFont="1" applyFill="1" applyBorder="1" applyAlignment="1">
      <alignment horizontal="center" vertical="top"/>
    </xf>
    <xf numFmtId="0" fontId="1" fillId="2" borderId="84" xfId="0" applyFont="1" applyFill="1" applyBorder="1" applyAlignment="1">
      <alignment horizontal="center" vertical="top"/>
    </xf>
    <xf numFmtId="0" fontId="1" fillId="2" borderId="19" xfId="0" applyFont="1" applyFill="1" applyBorder="1" applyAlignment="1">
      <alignment horizontal="center" vertical="top"/>
    </xf>
    <xf numFmtId="0" fontId="1" fillId="2" borderId="100" xfId="0" applyFont="1" applyFill="1" applyBorder="1" applyAlignment="1">
      <alignment horizontal="center" vertical="top"/>
    </xf>
    <xf numFmtId="0" fontId="1" fillId="2" borderId="101" xfId="0" applyFont="1" applyFill="1" applyBorder="1" applyAlignment="1">
      <alignment horizontal="center" vertical="top"/>
    </xf>
    <xf numFmtId="0" fontId="1" fillId="2" borderId="102" xfId="0" applyFont="1" applyFill="1" applyBorder="1" applyAlignment="1">
      <alignment horizontal="center" vertical="top"/>
    </xf>
    <xf numFmtId="0" fontId="1" fillId="2" borderId="103" xfId="0" applyFont="1" applyFill="1" applyBorder="1" applyAlignment="1">
      <alignment horizontal="center" vertical="top"/>
    </xf>
    <xf numFmtId="0" fontId="1" fillId="2" borderId="104" xfId="0" applyFont="1" applyFill="1" applyBorder="1" applyAlignment="1">
      <alignment horizontal="center" vertical="top"/>
    </xf>
    <xf numFmtId="0" fontId="21" fillId="3" borderId="34" xfId="0" applyFont="1" applyFill="1" applyBorder="1" applyAlignment="1">
      <alignment horizontal="left" vertical="top"/>
    </xf>
    <xf numFmtId="0" fontId="22" fillId="0" borderId="0" xfId="0" applyFont="1" applyAlignment="1">
      <alignment vertical="top"/>
    </xf>
    <xf numFmtId="0" fontId="22" fillId="0" borderId="42" xfId="0" applyFont="1" applyBorder="1" applyAlignment="1">
      <alignment horizontal="center" vertical="top" wrapText="1"/>
    </xf>
    <xf numFmtId="0" fontId="22" fillId="0" borderId="0" xfId="0" applyFont="1" applyFill="1" applyAlignment="1">
      <alignment horizontal="center" vertical="top"/>
    </xf>
    <xf numFmtId="0" fontId="22" fillId="0" borderId="40" xfId="0" applyFont="1" applyBorder="1" applyAlignment="1">
      <alignment horizontal="center" vertical="top" wrapText="1"/>
    </xf>
    <xf numFmtId="0" fontId="22" fillId="0" borderId="41" xfId="0" applyFont="1" applyBorder="1" applyAlignment="1">
      <alignment horizontal="center" vertical="top" wrapText="1"/>
    </xf>
    <xf numFmtId="0" fontId="25" fillId="4" borderId="45" xfId="0" applyFont="1" applyFill="1" applyBorder="1" applyAlignment="1">
      <alignment vertical="top"/>
    </xf>
    <xf numFmtId="0" fontId="5" fillId="0" borderId="0" xfId="20" applyAlignment="1">
      <alignment vertical="top"/>
    </xf>
    <xf numFmtId="0" fontId="26" fillId="0" borderId="0" xfId="0" applyFont="1" applyAlignment="1">
      <alignment/>
    </xf>
    <xf numFmtId="0" fontId="20" fillId="3" borderId="57" xfId="0" applyFont="1" applyFill="1" applyBorder="1" applyAlignment="1">
      <alignment horizontal="center" vertical="top"/>
    </xf>
    <xf numFmtId="0" fontId="20" fillId="3" borderId="58" xfId="0" applyFont="1" applyFill="1" applyBorder="1" applyAlignment="1">
      <alignment horizontal="center" vertical="top"/>
    </xf>
    <xf numFmtId="0" fontId="20" fillId="3" borderId="59" xfId="0" applyFont="1" applyFill="1" applyBorder="1" applyAlignment="1">
      <alignment horizontal="center" vertical="top"/>
    </xf>
    <xf numFmtId="0" fontId="20" fillId="3" borderId="105" xfId="0" applyFont="1" applyFill="1" applyBorder="1" applyAlignment="1">
      <alignment horizontal="center" vertical="top"/>
    </xf>
    <xf numFmtId="0" fontId="20" fillId="3" borderId="60" xfId="0" applyFont="1" applyFill="1" applyBorder="1" applyAlignment="1">
      <alignment horizontal="center" vertical="top"/>
    </xf>
    <xf numFmtId="0" fontId="20" fillId="3" borderId="61" xfId="0" applyFont="1" applyFill="1" applyBorder="1" applyAlignment="1">
      <alignment horizontal="center" vertical="top"/>
    </xf>
    <xf numFmtId="0" fontId="20" fillId="3" borderId="62" xfId="0" applyFont="1" applyFill="1" applyBorder="1" applyAlignment="1">
      <alignment horizontal="center" vertical="top"/>
    </xf>
    <xf numFmtId="0" fontId="20" fillId="3" borderId="106" xfId="0" applyFont="1" applyFill="1" applyBorder="1" applyAlignment="1">
      <alignment horizontal="center" vertical="top"/>
    </xf>
    <xf numFmtId="0" fontId="20" fillId="3" borderId="63" xfId="0" applyFont="1" applyFill="1" applyBorder="1" applyAlignment="1">
      <alignment horizontal="center" vertical="top"/>
    </xf>
    <xf numFmtId="0" fontId="20" fillId="3" borderId="64" xfId="0" applyFont="1" applyFill="1" applyBorder="1" applyAlignment="1">
      <alignment horizontal="center" vertical="top"/>
    </xf>
    <xf numFmtId="0" fontId="20" fillId="3" borderId="65" xfId="0" applyFont="1" applyFill="1" applyBorder="1" applyAlignment="1">
      <alignment horizontal="center" vertical="top"/>
    </xf>
    <xf numFmtId="0" fontId="20" fillId="3" borderId="107" xfId="0" applyFont="1" applyFill="1" applyBorder="1" applyAlignment="1">
      <alignment horizontal="center" vertical="top"/>
    </xf>
    <xf numFmtId="0" fontId="20" fillId="3" borderId="108" xfId="0" applyFont="1" applyFill="1" applyBorder="1" applyAlignment="1">
      <alignment horizontal="center" vertical="top"/>
    </xf>
    <xf numFmtId="0" fontId="20" fillId="3" borderId="79" xfId="0" applyFont="1" applyFill="1" applyBorder="1" applyAlignment="1">
      <alignment horizontal="center" vertical="top"/>
    </xf>
    <xf numFmtId="0" fontId="20" fillId="3" borderId="88" xfId="0" applyFont="1" applyFill="1" applyBorder="1" applyAlignment="1">
      <alignment horizontal="center" vertical="top"/>
    </xf>
    <xf numFmtId="0" fontId="20" fillId="3" borderId="75" xfId="0" applyFont="1" applyFill="1" applyBorder="1" applyAlignment="1">
      <alignment horizontal="center" vertical="top"/>
    </xf>
    <xf numFmtId="0" fontId="20" fillId="3" borderId="109" xfId="0" applyFont="1" applyFill="1" applyBorder="1" applyAlignment="1">
      <alignment horizontal="center" vertical="top"/>
    </xf>
    <xf numFmtId="0" fontId="20" fillId="3" borderId="3" xfId="0" applyFont="1" applyFill="1" applyBorder="1" applyAlignment="1">
      <alignment horizontal="center" vertical="top"/>
    </xf>
    <xf numFmtId="0" fontId="20" fillId="3" borderId="12" xfId="0" applyFont="1" applyFill="1" applyBorder="1" applyAlignment="1">
      <alignment horizontal="center" vertical="top"/>
    </xf>
    <xf numFmtId="0" fontId="20" fillId="3" borderId="6" xfId="0" applyFont="1" applyFill="1" applyBorder="1" applyAlignment="1">
      <alignment horizontal="center" vertical="top"/>
    </xf>
    <xf numFmtId="0" fontId="8" fillId="4" borderId="16" xfId="0" applyFont="1" applyFill="1" applyBorder="1" applyAlignment="1">
      <alignment vertical="center"/>
    </xf>
    <xf numFmtId="0" fontId="8" fillId="4" borderId="18" xfId="0" applyFont="1" applyFill="1" applyBorder="1" applyAlignment="1">
      <alignment vertical="center"/>
    </xf>
    <xf numFmtId="0" fontId="8" fillId="4" borderId="16" xfId="0" applyFont="1" applyFill="1" applyBorder="1" applyAlignment="1">
      <alignment horizontal="center" vertical="center"/>
    </xf>
    <xf numFmtId="0" fontId="21" fillId="3" borderId="19" xfId="0" applyFont="1" applyFill="1" applyBorder="1" applyAlignment="1">
      <alignment horizontal="left" vertical="top"/>
    </xf>
    <xf numFmtId="0" fontId="21" fillId="3" borderId="20" xfId="0" applyFont="1" applyFill="1" applyBorder="1" applyAlignment="1">
      <alignment horizontal="left" vertical="top"/>
    </xf>
    <xf numFmtId="0" fontId="21" fillId="3" borderId="84" xfId="0" applyFont="1" applyFill="1" applyBorder="1" applyAlignment="1">
      <alignment horizontal="left" vertical="top"/>
    </xf>
    <xf numFmtId="0" fontId="21" fillId="3" borderId="45" xfId="0" applyFont="1" applyFill="1" applyBorder="1" applyAlignment="1">
      <alignment horizontal="left" vertical="top"/>
    </xf>
    <xf numFmtId="0" fontId="21" fillId="2" borderId="92" xfId="0" applyFont="1" applyFill="1" applyBorder="1" applyAlignment="1">
      <alignment horizontal="center" vertical="top"/>
    </xf>
    <xf numFmtId="0" fontId="21" fillId="3" borderId="93" xfId="0" applyFont="1" applyFill="1" applyBorder="1" applyAlignment="1">
      <alignment horizontal="center" vertical="top"/>
    </xf>
    <xf numFmtId="0" fontId="21" fillId="2" borderId="89" xfId="0" applyFont="1" applyFill="1" applyBorder="1" applyAlignment="1">
      <alignment horizontal="center" vertical="top"/>
    </xf>
    <xf numFmtId="0" fontId="21" fillId="2" borderId="94" xfId="0" applyFont="1" applyFill="1" applyBorder="1" applyAlignment="1">
      <alignment horizontal="center" vertical="top"/>
    </xf>
    <xf numFmtId="0" fontId="21" fillId="2" borderId="95" xfId="0" applyFont="1" applyFill="1" applyBorder="1" applyAlignment="1">
      <alignment horizontal="center" vertical="top"/>
    </xf>
    <xf numFmtId="0" fontId="21" fillId="2" borderId="93" xfId="0" applyFont="1" applyFill="1" applyBorder="1" applyAlignment="1">
      <alignment horizontal="center" vertical="top"/>
    </xf>
    <xf numFmtId="0" fontId="21" fillId="2" borderId="96" xfId="0" applyFont="1" applyFill="1" applyBorder="1" applyAlignment="1">
      <alignment horizontal="center" vertical="top"/>
    </xf>
    <xf numFmtId="3" fontId="1" fillId="2" borderId="1" xfId="0" applyNumberFormat="1" applyFont="1" applyFill="1" applyBorder="1" applyAlignment="1">
      <alignment horizontal="center" vertical="top"/>
    </xf>
    <xf numFmtId="3" fontId="1" fillId="2" borderId="11" xfId="0" applyNumberFormat="1" applyFont="1" applyFill="1" applyBorder="1" applyAlignment="1">
      <alignment horizontal="center" vertical="top"/>
    </xf>
    <xf numFmtId="3" fontId="1" fillId="2" borderId="2" xfId="0" applyNumberFormat="1" applyFont="1" applyFill="1" applyBorder="1" applyAlignment="1">
      <alignment horizontal="center" vertical="top"/>
    </xf>
    <xf numFmtId="3" fontId="1" fillId="2" borderId="85" xfId="0" applyNumberFormat="1" applyFont="1" applyFill="1" applyBorder="1" applyAlignment="1">
      <alignment horizontal="center" vertical="top"/>
    </xf>
    <xf numFmtId="3" fontId="1" fillId="2" borderId="74" xfId="0" applyNumberFormat="1" applyFont="1" applyFill="1" applyBorder="1" applyAlignment="1">
      <alignment horizontal="center" vertical="top"/>
    </xf>
    <xf numFmtId="3" fontId="1" fillId="2" borderId="86" xfId="0" applyNumberFormat="1" applyFont="1" applyFill="1" applyBorder="1" applyAlignment="1">
      <alignment horizontal="center" vertical="top"/>
    </xf>
    <xf numFmtId="3" fontId="1" fillId="2" borderId="87" xfId="0" applyNumberFormat="1" applyFont="1" applyFill="1" applyBorder="1" applyAlignment="1">
      <alignment horizontal="center" vertical="top"/>
    </xf>
    <xf numFmtId="3" fontId="1" fillId="2" borderId="36" xfId="0" applyNumberFormat="1" applyFont="1" applyFill="1" applyBorder="1" applyAlignment="1">
      <alignment horizontal="center" vertical="top"/>
    </xf>
    <xf numFmtId="3" fontId="1" fillId="2" borderId="5" xfId="0" applyNumberFormat="1" applyFont="1" applyFill="1" applyBorder="1" applyAlignment="1">
      <alignment horizontal="center" vertical="top"/>
    </xf>
    <xf numFmtId="3" fontId="1" fillId="2" borderId="14" xfId="0" applyNumberFormat="1" applyFont="1" applyFill="1" applyBorder="1" applyAlignment="1">
      <alignment horizontal="center" vertical="top"/>
    </xf>
    <xf numFmtId="3" fontId="1" fillId="2" borderId="6" xfId="0" applyNumberFormat="1" applyFont="1" applyFill="1" applyBorder="1" applyAlignment="1">
      <alignment horizontal="center" vertical="top"/>
    </xf>
    <xf numFmtId="3" fontId="1" fillId="2" borderId="48" xfId="0" applyNumberFormat="1" applyFont="1" applyFill="1" applyBorder="1" applyAlignment="1">
      <alignment horizontal="center" vertical="top"/>
    </xf>
    <xf numFmtId="3" fontId="1" fillId="2" borderId="15" xfId="0" applyNumberFormat="1" applyFont="1" applyFill="1" applyBorder="1" applyAlignment="1">
      <alignment horizontal="center" vertical="top"/>
    </xf>
    <xf numFmtId="3" fontId="1" fillId="2" borderId="51" xfId="0" applyNumberFormat="1" applyFont="1" applyFill="1" applyBorder="1" applyAlignment="1">
      <alignment horizontal="center" vertical="top"/>
    </xf>
    <xf numFmtId="3" fontId="20" fillId="3" borderId="79" xfId="0" applyNumberFormat="1" applyFont="1" applyFill="1" applyBorder="1" applyAlignment="1">
      <alignment horizontal="center" vertical="top"/>
    </xf>
    <xf numFmtId="3" fontId="20" fillId="3" borderId="88" xfId="0" applyNumberFormat="1" applyFont="1" applyFill="1" applyBorder="1" applyAlignment="1">
      <alignment horizontal="center" vertical="top"/>
    </xf>
    <xf numFmtId="3" fontId="20" fillId="3" borderId="6" xfId="0" applyNumberFormat="1" applyFont="1" applyFill="1" applyBorder="1" applyAlignment="1">
      <alignment horizontal="center" vertical="top"/>
    </xf>
    <xf numFmtId="3" fontId="20" fillId="3" borderId="3" xfId="0" applyNumberFormat="1" applyFont="1" applyFill="1" applyBorder="1" applyAlignment="1">
      <alignment horizontal="center" vertical="top"/>
    </xf>
    <xf numFmtId="3" fontId="20" fillId="3" borderId="12" xfId="0" applyNumberFormat="1" applyFont="1" applyFill="1" applyBorder="1" applyAlignment="1">
      <alignment horizontal="center" vertical="top"/>
    </xf>
    <xf numFmtId="3" fontId="20" fillId="3" borderId="57" xfId="0" applyNumberFormat="1" applyFont="1" applyFill="1" applyBorder="1" applyAlignment="1">
      <alignment horizontal="center" vertical="top"/>
    </xf>
    <xf numFmtId="3" fontId="20" fillId="3" borderId="58" xfId="0" applyNumberFormat="1" applyFont="1" applyFill="1" applyBorder="1" applyAlignment="1">
      <alignment horizontal="center" vertical="top"/>
    </xf>
    <xf numFmtId="3" fontId="20" fillId="3" borderId="59" xfId="0" applyNumberFormat="1" applyFont="1" applyFill="1" applyBorder="1" applyAlignment="1">
      <alignment horizontal="center" vertical="top"/>
    </xf>
    <xf numFmtId="3" fontId="20" fillId="3" borderId="60" xfId="0" applyNumberFormat="1" applyFont="1" applyFill="1" applyBorder="1" applyAlignment="1">
      <alignment horizontal="center" vertical="top"/>
    </xf>
    <xf numFmtId="3" fontId="20" fillId="3" borderId="61" xfId="0" applyNumberFormat="1" applyFont="1" applyFill="1" applyBorder="1" applyAlignment="1">
      <alignment horizontal="center" vertical="top"/>
    </xf>
    <xf numFmtId="3" fontId="20" fillId="3" borderId="62" xfId="0" applyNumberFormat="1" applyFont="1" applyFill="1" applyBorder="1" applyAlignment="1">
      <alignment horizontal="center" vertical="top"/>
    </xf>
    <xf numFmtId="3" fontId="20" fillId="3" borderId="63" xfId="0" applyNumberFormat="1" applyFont="1" applyFill="1" applyBorder="1" applyAlignment="1">
      <alignment horizontal="center" vertical="top"/>
    </xf>
    <xf numFmtId="3" fontId="20" fillId="3" borderId="64" xfId="0" applyNumberFormat="1" applyFont="1" applyFill="1" applyBorder="1" applyAlignment="1">
      <alignment horizontal="center" vertical="top"/>
    </xf>
    <xf numFmtId="3" fontId="20" fillId="3" borderId="65" xfId="0" applyNumberFormat="1" applyFont="1" applyFill="1" applyBorder="1" applyAlignment="1">
      <alignment horizontal="center" vertical="top"/>
    </xf>
    <xf numFmtId="180" fontId="9" fillId="3" borderId="28" xfId="22" applyNumberFormat="1" applyFont="1" applyFill="1" applyBorder="1" applyAlignment="1">
      <alignment horizontal="center" vertical="top"/>
    </xf>
    <xf numFmtId="180" fontId="9" fillId="3" borderId="29" xfId="22" applyNumberFormat="1" applyFont="1" applyFill="1" applyBorder="1" applyAlignment="1">
      <alignment horizontal="center" vertical="top"/>
    </xf>
    <xf numFmtId="180" fontId="9" fillId="3" borderId="25" xfId="22" applyNumberFormat="1" applyFont="1" applyFill="1" applyBorder="1" applyAlignment="1">
      <alignment horizontal="center" vertical="top"/>
    </xf>
    <xf numFmtId="180" fontId="9" fillId="3" borderId="26" xfId="22" applyNumberFormat="1" applyFont="1" applyFill="1" applyBorder="1" applyAlignment="1">
      <alignment horizontal="center" vertical="top"/>
    </xf>
    <xf numFmtId="3" fontId="20" fillId="3" borderId="110" xfId="0" applyNumberFormat="1" applyFont="1" applyFill="1" applyBorder="1" applyAlignment="1">
      <alignment horizontal="center" vertical="top"/>
    </xf>
    <xf numFmtId="3" fontId="20" fillId="3" borderId="111" xfId="0" applyNumberFormat="1" applyFont="1" applyFill="1" applyBorder="1" applyAlignment="1">
      <alignment horizontal="center" vertical="top"/>
    </xf>
    <xf numFmtId="3" fontId="20" fillId="3" borderId="112" xfId="0" applyNumberFormat="1" applyFont="1" applyFill="1" applyBorder="1" applyAlignment="1">
      <alignment horizontal="center" vertical="top"/>
    </xf>
    <xf numFmtId="0" fontId="1" fillId="0" borderId="25" xfId="0" applyFont="1" applyBorder="1" applyAlignment="1">
      <alignment horizontal="left" vertical="top" wrapText="1"/>
    </xf>
    <xf numFmtId="3" fontId="20" fillId="3" borderId="4" xfId="0" applyNumberFormat="1" applyFont="1" applyFill="1" applyBorder="1" applyAlignment="1">
      <alignment horizontal="center" vertical="top"/>
    </xf>
    <xf numFmtId="3" fontId="20" fillId="3" borderId="113" xfId="0" applyNumberFormat="1" applyFont="1" applyFill="1" applyBorder="1" applyAlignment="1">
      <alignment horizontal="center" vertical="top"/>
    </xf>
    <xf numFmtId="3" fontId="20" fillId="3" borderId="5" xfId="0" applyNumberFormat="1" applyFont="1" applyFill="1" applyBorder="1" applyAlignment="1">
      <alignment horizontal="center" vertical="top"/>
    </xf>
    <xf numFmtId="3" fontId="20" fillId="3" borderId="67" xfId="0" applyNumberFormat="1" applyFont="1" applyFill="1" applyBorder="1" applyAlignment="1">
      <alignment horizontal="center" vertical="top"/>
    </xf>
    <xf numFmtId="3" fontId="20" fillId="3" borderId="15" xfId="0" applyNumberFormat="1" applyFont="1" applyFill="1" applyBorder="1" applyAlignment="1">
      <alignment horizontal="center" vertical="top"/>
    </xf>
    <xf numFmtId="3" fontId="20" fillId="3" borderId="69" xfId="0" applyNumberFormat="1" applyFont="1" applyFill="1" applyBorder="1" applyAlignment="1">
      <alignment horizontal="center" vertical="top"/>
    </xf>
    <xf numFmtId="3" fontId="20" fillId="3" borderId="70" xfId="0" applyNumberFormat="1" applyFont="1" applyFill="1" applyBorder="1" applyAlignment="1">
      <alignment horizontal="center" vertical="top"/>
    </xf>
    <xf numFmtId="3" fontId="1" fillId="2" borderId="39" xfId="0" applyNumberFormat="1" applyFont="1" applyFill="1" applyBorder="1" applyAlignment="1">
      <alignment horizontal="center" vertical="top"/>
    </xf>
    <xf numFmtId="3" fontId="1" fillId="2" borderId="114" xfId="0" applyNumberFormat="1" applyFont="1" applyFill="1" applyBorder="1" applyAlignment="1">
      <alignment horizontal="center" vertical="top"/>
    </xf>
    <xf numFmtId="3" fontId="1" fillId="2" borderId="115" xfId="0" applyNumberFormat="1" applyFont="1" applyFill="1" applyBorder="1" applyAlignment="1">
      <alignment horizontal="center" vertical="top"/>
    </xf>
    <xf numFmtId="180" fontId="9" fillId="3" borderId="22" xfId="22" applyNumberFormat="1" applyFont="1" applyFill="1" applyBorder="1" applyAlignment="1">
      <alignment horizontal="center" vertical="top"/>
    </xf>
    <xf numFmtId="180" fontId="9" fillId="3" borderId="23" xfId="22" applyNumberFormat="1" applyFont="1" applyFill="1" applyBorder="1" applyAlignment="1">
      <alignment horizontal="center" vertical="top"/>
    </xf>
    <xf numFmtId="3" fontId="1" fillId="2" borderId="52" xfId="0" applyNumberFormat="1" applyFont="1" applyFill="1" applyBorder="1" applyAlignment="1">
      <alignment horizontal="center" vertical="top"/>
    </xf>
    <xf numFmtId="0" fontId="21" fillId="2" borderId="97" xfId="0" applyFont="1" applyFill="1" applyBorder="1" applyAlignment="1">
      <alignment horizontal="center" vertical="top"/>
    </xf>
    <xf numFmtId="3" fontId="1" fillId="2" borderId="66" xfId="0" applyNumberFormat="1" applyFont="1" applyFill="1" applyBorder="1" applyAlignment="1">
      <alignment horizontal="center" vertical="top"/>
    </xf>
    <xf numFmtId="3" fontId="20" fillId="3" borderId="36" xfId="0" applyNumberFormat="1" applyFont="1" applyFill="1" applyBorder="1" applyAlignment="1">
      <alignment horizontal="center" vertical="top"/>
    </xf>
    <xf numFmtId="3" fontId="20" fillId="3" borderId="66" xfId="0" applyNumberFormat="1" applyFont="1" applyFill="1" applyBorder="1" applyAlignment="1">
      <alignment horizontal="center" vertical="top"/>
    </xf>
    <xf numFmtId="0" fontId="1" fillId="0" borderId="40" xfId="0" applyFont="1" applyBorder="1" applyAlignment="1">
      <alignment horizontal="center" vertical="top" wrapText="1"/>
    </xf>
    <xf numFmtId="0" fontId="1" fillId="0" borderId="41" xfId="0" applyFont="1" applyBorder="1" applyAlignment="1">
      <alignment horizontal="center" vertical="top" wrapText="1"/>
    </xf>
    <xf numFmtId="0" fontId="20" fillId="3" borderId="15" xfId="0" applyFont="1" applyFill="1" applyBorder="1" applyAlignment="1">
      <alignment horizontal="center" vertical="top"/>
    </xf>
    <xf numFmtId="0" fontId="20" fillId="3" borderId="51" xfId="0" applyFont="1" applyFill="1" applyBorder="1" applyAlignment="1">
      <alignment horizontal="center" vertical="top"/>
    </xf>
    <xf numFmtId="3" fontId="20" fillId="3" borderId="73" xfId="0" applyNumberFormat="1" applyFont="1" applyFill="1" applyBorder="1" applyAlignment="1">
      <alignment horizontal="center" vertical="top"/>
    </xf>
    <xf numFmtId="3" fontId="20" fillId="3" borderId="78" xfId="0" applyNumberFormat="1" applyFont="1" applyFill="1" applyBorder="1" applyAlignment="1">
      <alignment horizontal="center" vertical="top"/>
    </xf>
    <xf numFmtId="3" fontId="20" fillId="3" borderId="80" xfId="0" applyNumberFormat="1" applyFont="1" applyFill="1" applyBorder="1" applyAlignment="1">
      <alignment horizontal="center" vertical="top"/>
    </xf>
    <xf numFmtId="3" fontId="1" fillId="2" borderId="89" xfId="0" applyNumberFormat="1" applyFont="1" applyFill="1" applyBorder="1" applyAlignment="1">
      <alignment horizontal="center" vertical="top"/>
    </xf>
    <xf numFmtId="3" fontId="20" fillId="3" borderId="75" xfId="0" applyNumberFormat="1" applyFont="1" applyFill="1" applyBorder="1" applyAlignment="1">
      <alignment horizontal="center" vertical="top"/>
    </xf>
    <xf numFmtId="3" fontId="20" fillId="3" borderId="48" xfId="0" applyNumberFormat="1" applyFont="1" applyFill="1" applyBorder="1" applyAlignment="1">
      <alignment horizontal="center" vertical="top"/>
    </xf>
    <xf numFmtId="3" fontId="1" fillId="2" borderId="49" xfId="0" applyNumberFormat="1" applyFont="1" applyFill="1" applyBorder="1" applyAlignment="1">
      <alignment horizontal="center" vertical="top"/>
    </xf>
    <xf numFmtId="0" fontId="20" fillId="3" borderId="4" xfId="0" applyFont="1" applyFill="1" applyBorder="1" applyAlignment="1">
      <alignment horizontal="center" vertical="top"/>
    </xf>
    <xf numFmtId="0" fontId="20" fillId="3" borderId="113" xfId="0" applyFont="1" applyFill="1" applyBorder="1" applyAlignment="1">
      <alignment horizontal="center" vertical="top"/>
    </xf>
    <xf numFmtId="0" fontId="20" fillId="3" borderId="5" xfId="0" applyFont="1" applyFill="1" applyBorder="1" applyAlignment="1">
      <alignment horizontal="center" vertical="top"/>
    </xf>
    <xf numFmtId="0" fontId="20" fillId="3" borderId="67" xfId="0" applyFont="1" applyFill="1" applyBorder="1" applyAlignment="1">
      <alignment horizontal="center" vertical="top"/>
    </xf>
    <xf numFmtId="0" fontId="27" fillId="4" borderId="43" xfId="0" applyFont="1" applyFill="1" applyBorder="1" applyAlignment="1">
      <alignment horizontal="left" vertical="center"/>
    </xf>
    <xf numFmtId="0" fontId="21" fillId="2" borderId="96" xfId="0" applyFont="1" applyFill="1" applyBorder="1" applyAlignment="1">
      <alignment horizontal="left" vertical="top"/>
    </xf>
    <xf numFmtId="0" fontId="21" fillId="3" borderId="93" xfId="0" applyFont="1" applyFill="1" applyBorder="1" applyAlignment="1">
      <alignment horizontal="left" vertical="top"/>
    </xf>
    <xf numFmtId="0" fontId="21" fillId="2" borderId="89" xfId="0" applyFont="1" applyFill="1" applyBorder="1" applyAlignment="1">
      <alignment horizontal="left" vertical="top"/>
    </xf>
    <xf numFmtId="0" fontId="21" fillId="2" borderId="93" xfId="0" applyFont="1" applyFill="1" applyBorder="1" applyAlignment="1">
      <alignment horizontal="left" vertical="top"/>
    </xf>
    <xf numFmtId="0" fontId="21" fillId="2" borderId="97" xfId="0" applyFont="1" applyFill="1" applyBorder="1" applyAlignment="1">
      <alignment horizontal="left" vertical="top"/>
    </xf>
    <xf numFmtId="0" fontId="20" fillId="2" borderId="35" xfId="0" applyFont="1" applyFill="1" applyBorder="1" applyAlignment="1">
      <alignment horizontal="left" vertical="top" indent="1"/>
    </xf>
    <xf numFmtId="0" fontId="20" fillId="3" borderId="36" xfId="0" applyFont="1" applyFill="1" applyBorder="1" applyAlignment="1">
      <alignment horizontal="center" vertical="top"/>
    </xf>
    <xf numFmtId="0" fontId="20" fillId="3" borderId="66" xfId="0" applyFont="1" applyFill="1" applyBorder="1" applyAlignment="1">
      <alignment horizontal="center" vertical="top"/>
    </xf>
    <xf numFmtId="0" fontId="28" fillId="4" borderId="17" xfId="0" applyFont="1" applyFill="1" applyBorder="1" applyAlignment="1">
      <alignment horizontal="center"/>
    </xf>
    <xf numFmtId="0" fontId="29" fillId="3" borderId="19" xfId="0" applyFont="1" applyFill="1" applyBorder="1" applyAlignment="1">
      <alignment horizontal="left" vertical="top"/>
    </xf>
    <xf numFmtId="0" fontId="29" fillId="3" borderId="34" xfId="0" applyFont="1" applyFill="1" applyBorder="1" applyAlignment="1">
      <alignment horizontal="left" vertical="top"/>
    </xf>
    <xf numFmtId="0" fontId="22" fillId="0" borderId="0" xfId="0" applyFont="1" applyBorder="1" applyAlignment="1">
      <alignment horizontal="center" vertical="top" wrapText="1"/>
    </xf>
    <xf numFmtId="0" fontId="29" fillId="2" borderId="96" xfId="0" applyFont="1" applyFill="1" applyBorder="1" applyAlignment="1">
      <alignment horizontal="center" vertical="top"/>
    </xf>
    <xf numFmtId="0" fontId="29" fillId="3" borderId="93" xfId="0" applyFont="1" applyFill="1" applyBorder="1" applyAlignment="1">
      <alignment horizontal="center" vertical="top"/>
    </xf>
    <xf numFmtId="0" fontId="29" fillId="3" borderId="93" xfId="0" applyFont="1" applyFill="1" applyBorder="1" applyAlignment="1">
      <alignment horizontal="left" vertical="top"/>
    </xf>
    <xf numFmtId="0" fontId="29" fillId="2" borderId="89" xfId="0" applyFont="1" applyFill="1" applyBorder="1" applyAlignment="1">
      <alignment horizontal="left" vertical="top"/>
    </xf>
    <xf numFmtId="0" fontId="5" fillId="0" borderId="0" xfId="20" applyFont="1" applyAlignment="1">
      <alignment vertical="top" wrapText="1"/>
    </xf>
    <xf numFmtId="0" fontId="0" fillId="6" borderId="0" xfId="0" applyFill="1" applyAlignment="1">
      <alignment horizontal="left" vertical="top" wrapText="1"/>
    </xf>
    <xf numFmtId="0" fontId="30" fillId="6" borderId="0" xfId="0" applyFont="1" applyFill="1" applyAlignment="1">
      <alignment horizontal="left" vertical="top" wrapText="1"/>
    </xf>
    <xf numFmtId="0" fontId="5" fillId="6" borderId="0" xfId="20" applyFill="1" applyAlignment="1">
      <alignment horizontal="left" vertical="top" wrapText="1"/>
    </xf>
    <xf numFmtId="0" fontId="1" fillId="2" borderId="35" xfId="0" applyFont="1" applyFill="1" applyBorder="1" applyAlignment="1">
      <alignment horizontal="left" vertical="top" indent="2"/>
    </xf>
    <xf numFmtId="3" fontId="1" fillId="3" borderId="113" xfId="0" applyNumberFormat="1" applyFont="1" applyFill="1" applyBorder="1" applyAlignment="1">
      <alignment horizontal="center" vertical="top"/>
    </xf>
    <xf numFmtId="3" fontId="1" fillId="3" borderId="116" xfId="0" applyNumberFormat="1" applyFont="1" applyFill="1" applyBorder="1" applyAlignment="1">
      <alignment horizontal="center" vertical="top"/>
    </xf>
    <xf numFmtId="0" fontId="1" fillId="3" borderId="113" xfId="0" applyFont="1" applyFill="1" applyBorder="1" applyAlignment="1">
      <alignment horizontal="center" vertical="top"/>
    </xf>
    <xf numFmtId="0" fontId="1" fillId="3" borderId="116" xfId="0" applyFont="1" applyFill="1" applyBorder="1" applyAlignment="1">
      <alignment horizontal="center" vertical="top"/>
    </xf>
    <xf numFmtId="0" fontId="1" fillId="3" borderId="67" xfId="0" applyFont="1" applyFill="1" applyBorder="1" applyAlignment="1">
      <alignment horizontal="center" vertical="top"/>
    </xf>
    <xf numFmtId="0" fontId="1" fillId="3" borderId="68" xfId="0" applyFont="1" applyFill="1" applyBorder="1" applyAlignment="1">
      <alignment horizontal="center" vertical="top"/>
    </xf>
    <xf numFmtId="3" fontId="1" fillId="3" borderId="58" xfId="0" applyNumberFormat="1" applyFont="1" applyFill="1" applyBorder="1" applyAlignment="1">
      <alignment horizontal="center" vertical="top"/>
    </xf>
    <xf numFmtId="3" fontId="1" fillId="3" borderId="59" xfId="0" applyNumberFormat="1" applyFont="1" applyFill="1" applyBorder="1" applyAlignment="1">
      <alignment horizontal="center" vertical="top"/>
    </xf>
    <xf numFmtId="3" fontId="1" fillId="3" borderId="61" xfId="0" applyNumberFormat="1" applyFont="1" applyFill="1" applyBorder="1" applyAlignment="1">
      <alignment horizontal="center" vertical="top"/>
    </xf>
    <xf numFmtId="3" fontId="1" fillId="3" borderId="62" xfId="0" applyNumberFormat="1" applyFont="1" applyFill="1" applyBorder="1" applyAlignment="1">
      <alignment horizontal="center" vertical="top"/>
    </xf>
    <xf numFmtId="3" fontId="1" fillId="3" borderId="64" xfId="0" applyNumberFormat="1" applyFont="1" applyFill="1" applyBorder="1" applyAlignment="1">
      <alignment horizontal="center" vertical="top"/>
    </xf>
    <xf numFmtId="3" fontId="1" fillId="3" borderId="65" xfId="0" applyNumberFormat="1" applyFont="1" applyFill="1" applyBorder="1" applyAlignment="1">
      <alignment horizontal="center" vertical="top"/>
    </xf>
    <xf numFmtId="0" fontId="1" fillId="3" borderId="66" xfId="0" applyFont="1" applyFill="1" applyBorder="1" applyAlignment="1">
      <alignment horizontal="center" vertical="top"/>
    </xf>
    <xf numFmtId="0" fontId="1" fillId="3" borderId="81" xfId="0" applyFont="1" applyFill="1" applyBorder="1" applyAlignment="1">
      <alignment horizontal="center" vertical="top"/>
    </xf>
    <xf numFmtId="0" fontId="1" fillId="0" borderId="21" xfId="0" applyFont="1" applyBorder="1" applyAlignment="1">
      <alignment vertical="top" wrapText="1"/>
    </xf>
    <xf numFmtId="0" fontId="9" fillId="0" borderId="22" xfId="0" applyFont="1" applyBorder="1" applyAlignment="1">
      <alignment vertical="top" wrapText="1"/>
    </xf>
    <xf numFmtId="0" fontId="9" fillId="0" borderId="23" xfId="0" applyFont="1" applyBorder="1" applyAlignment="1">
      <alignment vertical="top" wrapText="1"/>
    </xf>
    <xf numFmtId="0" fontId="1" fillId="0" borderId="117" xfId="0" applyFont="1" applyBorder="1" applyAlignment="1">
      <alignment vertical="top" wrapText="1"/>
    </xf>
    <xf numFmtId="0" fontId="1" fillId="0" borderId="118" xfId="0" applyFont="1" applyBorder="1" applyAlignment="1">
      <alignment vertical="top" wrapText="1"/>
    </xf>
    <xf numFmtId="0" fontId="1" fillId="0" borderId="119" xfId="0" applyFont="1" applyBorder="1" applyAlignment="1">
      <alignment vertical="top" wrapText="1"/>
    </xf>
    <xf numFmtId="0" fontId="1" fillId="0" borderId="22" xfId="0" applyFont="1" applyBorder="1" applyAlignment="1">
      <alignment vertical="top" wrapText="1"/>
    </xf>
    <xf numFmtId="0" fontId="1" fillId="0" borderId="23" xfId="0" applyFont="1" applyBorder="1" applyAlignment="1">
      <alignment vertical="top" wrapText="1"/>
    </xf>
    <xf numFmtId="0" fontId="0" fillId="0" borderId="118" xfId="0" applyBorder="1" applyAlignment="1">
      <alignment vertical="top" wrapText="1"/>
    </xf>
    <xf numFmtId="0" fontId="0" fillId="0" borderId="119" xfId="0" applyBorder="1" applyAlignment="1">
      <alignment vertical="top" wrapText="1"/>
    </xf>
    <xf numFmtId="0" fontId="22" fillId="0" borderId="21" xfId="0" applyFont="1" applyBorder="1" applyAlignment="1">
      <alignment vertical="top" wrapText="1"/>
    </xf>
    <xf numFmtId="0" fontId="23" fillId="0" borderId="22" xfId="0" applyFont="1" applyBorder="1" applyAlignment="1">
      <alignment vertical="top" wrapText="1"/>
    </xf>
    <xf numFmtId="0" fontId="23" fillId="0" borderId="23" xfId="0" applyFont="1" applyBorder="1" applyAlignment="1">
      <alignment vertical="top" wrapText="1"/>
    </xf>
    <xf numFmtId="0" fontId="22" fillId="0" borderId="24" xfId="0" applyFont="1" applyBorder="1" applyAlignment="1">
      <alignment vertical="top" wrapText="1"/>
    </xf>
    <xf numFmtId="0" fontId="23" fillId="0" borderId="25" xfId="0" applyFont="1" applyBorder="1" applyAlignment="1">
      <alignment vertical="top" wrapText="1"/>
    </xf>
    <xf numFmtId="0" fontId="23" fillId="0" borderId="26" xfId="0" applyFont="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1" fillId="0" borderId="24" xfId="0" applyFont="1"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TAB9"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s>
</file>

<file path=xl/drawings/_rels/drawing2.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 Id="rId4" Type="http://schemas.openxmlformats.org/officeDocument/2006/relationships/hyperlink" Target="#Indice" /><Relationship Id="rId5" Type="http://schemas.openxmlformats.org/officeDocument/2006/relationships/hyperlink" Target="#Indice" /><Relationship Id="rId6" Type="http://schemas.openxmlformats.org/officeDocument/2006/relationships/hyperlink" Target="#Indice" /><Relationship Id="rId7" Type="http://schemas.openxmlformats.org/officeDocument/2006/relationships/hyperlink" Target="#Indice" /></Relationships>
</file>

<file path=xl/drawings/_rels/drawing3.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s>
</file>

<file path=xl/drawings/_rels/drawing4.xml.rels><?xml version="1.0" encoding="utf-8" standalone="yes"?><Relationships xmlns="http://schemas.openxmlformats.org/package/2006/relationships"><Relationship Id="rId1" Type="http://schemas.openxmlformats.org/officeDocument/2006/relationships/hyperlink" Target="#Indice"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52</xdr:row>
      <xdr:rowOff>38100</xdr:rowOff>
    </xdr:from>
    <xdr:to>
      <xdr:col>13</xdr:col>
      <xdr:colOff>95250</xdr:colOff>
      <xdr:row>59</xdr:row>
      <xdr:rowOff>38100</xdr:rowOff>
    </xdr:to>
    <xdr:sp>
      <xdr:nvSpPr>
        <xdr:cNvPr id="1" name="TextBox 4"/>
        <xdr:cNvSpPr txBox="1">
          <a:spLocks noChangeArrowheads="1"/>
        </xdr:cNvSpPr>
      </xdr:nvSpPr>
      <xdr:spPr>
        <a:xfrm>
          <a:off x="219075" y="10515600"/>
          <a:ext cx="8067675" cy="113347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800" b="1" i="0" u="none" baseline="0">
              <a:latin typeface="Arial"/>
              <a:ea typeface="Arial"/>
              <a:cs typeface="Arial"/>
            </a:rPr>
            <a:t>Sources for I.1</a:t>
          </a:r>
          <a:r>
            <a:rPr lang="en-US" cap="none" sz="800" b="0" i="0" u="none" baseline="0">
              <a:latin typeface="Arial"/>
              <a:ea typeface="Arial"/>
              <a:cs typeface="Arial"/>
            </a:rPr>
            <a:t>
"Szkoly wyzsze i ich finanse w 2001 r.", Warszawa: Glowny Urzad Staystyczny (Main Statistical Office), 2002. Also used were the volumes for 1995-2000.
</a:t>
          </a:r>
        </a:p>
      </xdr:txBody>
    </xdr:sp>
    <xdr:clientData/>
  </xdr:twoCellAnchor>
  <xdr:twoCellAnchor>
    <xdr:from>
      <xdr:col>12</xdr:col>
      <xdr:colOff>133350</xdr:colOff>
      <xdr:row>0</xdr:row>
      <xdr:rowOff>85725</xdr:rowOff>
    </xdr:from>
    <xdr:to>
      <xdr:col>12</xdr:col>
      <xdr:colOff>400050</xdr:colOff>
      <xdr:row>2</xdr:row>
      <xdr:rowOff>66675</xdr:rowOff>
    </xdr:to>
    <xdr:sp>
      <xdr:nvSpPr>
        <xdr:cNvPr id="2" name="AutoShape 5">
          <a:hlinkClick r:id="rId1"/>
        </xdr:cNvPr>
        <xdr:cNvSpPr>
          <a:spLocks/>
        </xdr:cNvSpPr>
      </xdr:nvSpPr>
      <xdr:spPr>
        <a:xfrm>
          <a:off x="7781925" y="85725"/>
          <a:ext cx="266700" cy="2667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152400</xdr:colOff>
      <xdr:row>161</xdr:row>
      <xdr:rowOff>0</xdr:rowOff>
    </xdr:from>
    <xdr:to>
      <xdr:col>12</xdr:col>
      <xdr:colOff>419100</xdr:colOff>
      <xdr:row>162</xdr:row>
      <xdr:rowOff>123825</xdr:rowOff>
    </xdr:to>
    <xdr:sp>
      <xdr:nvSpPr>
        <xdr:cNvPr id="3" name="AutoShape 6">
          <a:hlinkClick r:id="rId2"/>
        </xdr:cNvPr>
        <xdr:cNvSpPr>
          <a:spLocks/>
        </xdr:cNvSpPr>
      </xdr:nvSpPr>
      <xdr:spPr>
        <a:xfrm>
          <a:off x="7800975" y="28098750"/>
          <a:ext cx="266700" cy="28575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16</xdr:col>
      <xdr:colOff>0</xdr:colOff>
      <xdr:row>0</xdr:row>
      <xdr:rowOff>85725</xdr:rowOff>
    </xdr:from>
    <xdr:to>
      <xdr:col>16</xdr:col>
      <xdr:colOff>0</xdr:colOff>
      <xdr:row>2</xdr:row>
      <xdr:rowOff>57150</xdr:rowOff>
    </xdr:to>
    <xdr:sp>
      <xdr:nvSpPr>
        <xdr:cNvPr id="4" name="AutoShape 7">
          <a:hlinkClick r:id="rId3"/>
        </xdr:cNvPr>
        <xdr:cNvSpPr>
          <a:spLocks/>
        </xdr:cNvSpPr>
      </xdr:nvSpPr>
      <xdr:spPr>
        <a:xfrm>
          <a:off x="9839325" y="85725"/>
          <a:ext cx="0" cy="2667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60</xdr:row>
      <xdr:rowOff>85725</xdr:rowOff>
    </xdr:from>
    <xdr:to>
      <xdr:col>13</xdr:col>
      <xdr:colOff>85725</xdr:colOff>
      <xdr:row>67</xdr:row>
      <xdr:rowOff>85725</xdr:rowOff>
    </xdr:to>
    <xdr:sp>
      <xdr:nvSpPr>
        <xdr:cNvPr id="5" name="TextBox 9"/>
        <xdr:cNvSpPr txBox="1">
          <a:spLocks noChangeArrowheads="1"/>
        </xdr:cNvSpPr>
      </xdr:nvSpPr>
      <xdr:spPr>
        <a:xfrm>
          <a:off x="200025" y="11830050"/>
          <a:ext cx="8077200" cy="113347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I.1: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48</xdr:row>
      <xdr:rowOff>219075</xdr:rowOff>
    </xdr:from>
    <xdr:to>
      <xdr:col>12</xdr:col>
      <xdr:colOff>628650</xdr:colOff>
      <xdr:row>52</xdr:row>
      <xdr:rowOff>9525</xdr:rowOff>
    </xdr:to>
    <xdr:sp>
      <xdr:nvSpPr>
        <xdr:cNvPr id="1" name="TextBox 3"/>
        <xdr:cNvSpPr txBox="1">
          <a:spLocks noChangeArrowheads="1"/>
        </xdr:cNvSpPr>
      </xdr:nvSpPr>
      <xdr:spPr>
        <a:xfrm>
          <a:off x="152400" y="9544050"/>
          <a:ext cx="840105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II.1:
"Szkoly wyzsze i ich finanse w 2000 r.", Warszawa: Glowny Urzad Statystyczny, 2001. Also used were the volumes for 1995-2000.
</a:t>
          </a:r>
        </a:p>
      </xdr:txBody>
    </xdr:sp>
    <xdr:clientData/>
  </xdr:twoCellAnchor>
  <xdr:twoCellAnchor>
    <xdr:from>
      <xdr:col>0</xdr:col>
      <xdr:colOff>114300</xdr:colOff>
      <xdr:row>89</xdr:row>
      <xdr:rowOff>0</xdr:rowOff>
    </xdr:from>
    <xdr:to>
      <xdr:col>12</xdr:col>
      <xdr:colOff>647700</xdr:colOff>
      <xdr:row>94</xdr:row>
      <xdr:rowOff>152400</xdr:rowOff>
    </xdr:to>
    <xdr:sp>
      <xdr:nvSpPr>
        <xdr:cNvPr id="2" name="TextBox 7"/>
        <xdr:cNvSpPr txBox="1">
          <a:spLocks noChangeArrowheads="1"/>
        </xdr:cNvSpPr>
      </xdr:nvSpPr>
      <xdr:spPr>
        <a:xfrm>
          <a:off x="114300" y="17687925"/>
          <a:ext cx="84582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II.2
"Szkoly wyzsze i ich finanse w 2001 r.", Warszawa: Glowny Urzad Staystyczny (Main Statistical Office), 2002. Also used were the volumes for 1995-2000.
</a:t>
          </a:r>
        </a:p>
      </xdr:txBody>
    </xdr:sp>
    <xdr:clientData/>
  </xdr:twoCellAnchor>
  <xdr:twoCellAnchor>
    <xdr:from>
      <xdr:col>1</xdr:col>
      <xdr:colOff>0</xdr:colOff>
      <xdr:row>285</xdr:row>
      <xdr:rowOff>0</xdr:rowOff>
    </xdr:from>
    <xdr:to>
      <xdr:col>13</xdr:col>
      <xdr:colOff>0</xdr:colOff>
      <xdr:row>285</xdr:row>
      <xdr:rowOff>0</xdr:rowOff>
    </xdr:to>
    <xdr:sp>
      <xdr:nvSpPr>
        <xdr:cNvPr id="3" name="Rectangle 21"/>
        <xdr:cNvSpPr>
          <a:spLocks/>
        </xdr:cNvSpPr>
      </xdr:nvSpPr>
      <xdr:spPr>
        <a:xfrm>
          <a:off x="123825" y="51787425"/>
          <a:ext cx="8458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295275</xdr:colOff>
      <xdr:row>0</xdr:row>
      <xdr:rowOff>85725</xdr:rowOff>
    </xdr:from>
    <xdr:to>
      <xdr:col>12</xdr:col>
      <xdr:colOff>561975</xdr:colOff>
      <xdr:row>2</xdr:row>
      <xdr:rowOff>0</xdr:rowOff>
    </xdr:to>
    <xdr:sp>
      <xdr:nvSpPr>
        <xdr:cNvPr id="4" name="AutoShape 26">
          <a:hlinkClick r:id="rId1"/>
        </xdr:cNvPr>
        <xdr:cNvSpPr>
          <a:spLocks/>
        </xdr:cNvSpPr>
      </xdr:nvSpPr>
      <xdr:spPr>
        <a:xfrm>
          <a:off x="8220075" y="857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57</xdr:row>
      <xdr:rowOff>85725</xdr:rowOff>
    </xdr:from>
    <xdr:to>
      <xdr:col>12</xdr:col>
      <xdr:colOff>561975</xdr:colOff>
      <xdr:row>59</xdr:row>
      <xdr:rowOff>0</xdr:rowOff>
    </xdr:to>
    <xdr:sp>
      <xdr:nvSpPr>
        <xdr:cNvPr id="5" name="AutoShape 27">
          <a:hlinkClick r:id="rId2"/>
        </xdr:cNvPr>
        <xdr:cNvSpPr>
          <a:spLocks/>
        </xdr:cNvSpPr>
      </xdr:nvSpPr>
      <xdr:spPr>
        <a:xfrm>
          <a:off x="8220075" y="118586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314325</xdr:colOff>
      <xdr:row>103</xdr:row>
      <xdr:rowOff>0</xdr:rowOff>
    </xdr:from>
    <xdr:to>
      <xdr:col>12</xdr:col>
      <xdr:colOff>561975</xdr:colOff>
      <xdr:row>104</xdr:row>
      <xdr:rowOff>142875</xdr:rowOff>
    </xdr:to>
    <xdr:sp>
      <xdr:nvSpPr>
        <xdr:cNvPr id="6" name="AutoShape 28">
          <a:hlinkClick r:id="rId3"/>
        </xdr:cNvPr>
        <xdr:cNvSpPr>
          <a:spLocks/>
        </xdr:cNvSpPr>
      </xdr:nvSpPr>
      <xdr:spPr>
        <a:xfrm>
          <a:off x="8239125" y="19954875"/>
          <a:ext cx="247650" cy="3048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149</xdr:row>
      <xdr:rowOff>85725</xdr:rowOff>
    </xdr:from>
    <xdr:to>
      <xdr:col>12</xdr:col>
      <xdr:colOff>561975</xdr:colOff>
      <xdr:row>151</xdr:row>
      <xdr:rowOff>0</xdr:rowOff>
    </xdr:to>
    <xdr:sp>
      <xdr:nvSpPr>
        <xdr:cNvPr id="7" name="AutoShape 29">
          <a:hlinkClick r:id="rId4"/>
        </xdr:cNvPr>
        <xdr:cNvSpPr>
          <a:spLocks/>
        </xdr:cNvSpPr>
      </xdr:nvSpPr>
      <xdr:spPr>
        <a:xfrm>
          <a:off x="8220075" y="28232100"/>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195</xdr:row>
      <xdr:rowOff>85725</xdr:rowOff>
    </xdr:from>
    <xdr:to>
      <xdr:col>12</xdr:col>
      <xdr:colOff>561975</xdr:colOff>
      <xdr:row>197</xdr:row>
      <xdr:rowOff>0</xdr:rowOff>
    </xdr:to>
    <xdr:sp>
      <xdr:nvSpPr>
        <xdr:cNvPr id="8" name="AutoShape 30">
          <a:hlinkClick r:id="rId5"/>
        </xdr:cNvPr>
        <xdr:cNvSpPr>
          <a:spLocks/>
        </xdr:cNvSpPr>
      </xdr:nvSpPr>
      <xdr:spPr>
        <a:xfrm>
          <a:off x="8220075" y="36823650"/>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242</xdr:row>
      <xdr:rowOff>85725</xdr:rowOff>
    </xdr:from>
    <xdr:to>
      <xdr:col>12</xdr:col>
      <xdr:colOff>561975</xdr:colOff>
      <xdr:row>245</xdr:row>
      <xdr:rowOff>0</xdr:rowOff>
    </xdr:to>
    <xdr:sp>
      <xdr:nvSpPr>
        <xdr:cNvPr id="9" name="AutoShape 31">
          <a:hlinkClick r:id="rId6"/>
        </xdr:cNvPr>
        <xdr:cNvSpPr>
          <a:spLocks/>
        </xdr:cNvSpPr>
      </xdr:nvSpPr>
      <xdr:spPr>
        <a:xfrm>
          <a:off x="8220075" y="4551997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52</xdr:row>
      <xdr:rowOff>200025</xdr:rowOff>
    </xdr:from>
    <xdr:to>
      <xdr:col>13</xdr:col>
      <xdr:colOff>0</xdr:colOff>
      <xdr:row>55</xdr:row>
      <xdr:rowOff>276225</xdr:rowOff>
    </xdr:to>
    <xdr:sp>
      <xdr:nvSpPr>
        <xdr:cNvPr id="10" name="TextBox 35"/>
        <xdr:cNvSpPr txBox="1">
          <a:spLocks noChangeArrowheads="1"/>
        </xdr:cNvSpPr>
      </xdr:nvSpPr>
      <xdr:spPr>
        <a:xfrm>
          <a:off x="123825" y="10668000"/>
          <a:ext cx="84582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II.1: 
</a:t>
          </a:r>
        </a:p>
      </xdr:txBody>
    </xdr:sp>
    <xdr:clientData/>
  </xdr:twoCellAnchor>
  <xdr:twoCellAnchor>
    <xdr:from>
      <xdr:col>1</xdr:col>
      <xdr:colOff>38100</xdr:colOff>
      <xdr:row>95</xdr:row>
      <xdr:rowOff>123825</xdr:rowOff>
    </xdr:from>
    <xdr:to>
      <xdr:col>13</xdr:col>
      <xdr:colOff>38100</xdr:colOff>
      <xdr:row>101</xdr:row>
      <xdr:rowOff>85725</xdr:rowOff>
    </xdr:to>
    <xdr:sp>
      <xdr:nvSpPr>
        <xdr:cNvPr id="11" name="TextBox 36"/>
        <xdr:cNvSpPr txBox="1">
          <a:spLocks noChangeArrowheads="1"/>
        </xdr:cNvSpPr>
      </xdr:nvSpPr>
      <xdr:spPr>
        <a:xfrm>
          <a:off x="161925" y="18783300"/>
          <a:ext cx="84582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II.2
</a:t>
          </a:r>
        </a:p>
      </xdr:txBody>
    </xdr:sp>
    <xdr:clientData/>
  </xdr:twoCellAnchor>
  <xdr:twoCellAnchor>
    <xdr:from>
      <xdr:col>1</xdr:col>
      <xdr:colOff>28575</xdr:colOff>
      <xdr:row>134</xdr:row>
      <xdr:rowOff>142875</xdr:rowOff>
    </xdr:from>
    <xdr:to>
      <xdr:col>13</xdr:col>
      <xdr:colOff>28575</xdr:colOff>
      <xdr:row>140</xdr:row>
      <xdr:rowOff>133350</xdr:rowOff>
    </xdr:to>
    <xdr:sp>
      <xdr:nvSpPr>
        <xdr:cNvPr id="12" name="TextBox 39"/>
        <xdr:cNvSpPr txBox="1">
          <a:spLocks noChangeArrowheads="1"/>
        </xdr:cNvSpPr>
      </xdr:nvSpPr>
      <xdr:spPr>
        <a:xfrm>
          <a:off x="152400" y="25860375"/>
          <a:ext cx="84582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II.3
"Szkoly wyzsze i ich finanse w 2001 r.", Warszawa: Glowny Urzad Staystyczny (Main Statistical Office), 2002. Also used were the volumes for 1995-2000.
</a:t>
          </a:r>
        </a:p>
      </xdr:txBody>
    </xdr:sp>
    <xdr:clientData/>
  </xdr:twoCellAnchor>
  <xdr:twoCellAnchor>
    <xdr:from>
      <xdr:col>1</xdr:col>
      <xdr:colOff>38100</xdr:colOff>
      <xdr:row>141</xdr:row>
      <xdr:rowOff>104775</xdr:rowOff>
    </xdr:from>
    <xdr:to>
      <xdr:col>13</xdr:col>
      <xdr:colOff>38100</xdr:colOff>
      <xdr:row>147</xdr:row>
      <xdr:rowOff>66675</xdr:rowOff>
    </xdr:to>
    <xdr:sp>
      <xdr:nvSpPr>
        <xdr:cNvPr id="13" name="TextBox 40"/>
        <xdr:cNvSpPr txBox="1">
          <a:spLocks noChangeArrowheads="1"/>
        </xdr:cNvSpPr>
      </xdr:nvSpPr>
      <xdr:spPr>
        <a:xfrm>
          <a:off x="161925" y="26955750"/>
          <a:ext cx="84582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II.3
</a:t>
          </a:r>
        </a:p>
      </xdr:txBody>
    </xdr:sp>
    <xdr:clientData/>
  </xdr:twoCellAnchor>
  <xdr:twoCellAnchor>
    <xdr:from>
      <xdr:col>1</xdr:col>
      <xdr:colOff>28575</xdr:colOff>
      <xdr:row>180</xdr:row>
      <xdr:rowOff>142875</xdr:rowOff>
    </xdr:from>
    <xdr:to>
      <xdr:col>13</xdr:col>
      <xdr:colOff>28575</xdr:colOff>
      <xdr:row>186</xdr:row>
      <xdr:rowOff>133350</xdr:rowOff>
    </xdr:to>
    <xdr:sp>
      <xdr:nvSpPr>
        <xdr:cNvPr id="14" name="TextBox 41"/>
        <xdr:cNvSpPr txBox="1">
          <a:spLocks noChangeArrowheads="1"/>
        </xdr:cNvSpPr>
      </xdr:nvSpPr>
      <xdr:spPr>
        <a:xfrm>
          <a:off x="152400" y="34451925"/>
          <a:ext cx="84582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II.4
"Szkoly wyzsze i ich finanse w 2001 r.", Warszawa: Glowny Urzad Staystyczny (Main Statistical Office), 2002. Also used were the volumes for 1995-2000.
</a:t>
          </a:r>
        </a:p>
      </xdr:txBody>
    </xdr:sp>
    <xdr:clientData/>
  </xdr:twoCellAnchor>
  <xdr:twoCellAnchor>
    <xdr:from>
      <xdr:col>1</xdr:col>
      <xdr:colOff>38100</xdr:colOff>
      <xdr:row>187</xdr:row>
      <xdr:rowOff>104775</xdr:rowOff>
    </xdr:from>
    <xdr:to>
      <xdr:col>13</xdr:col>
      <xdr:colOff>38100</xdr:colOff>
      <xdr:row>193</xdr:row>
      <xdr:rowOff>66675</xdr:rowOff>
    </xdr:to>
    <xdr:sp>
      <xdr:nvSpPr>
        <xdr:cNvPr id="15" name="TextBox 42"/>
        <xdr:cNvSpPr txBox="1">
          <a:spLocks noChangeArrowheads="1"/>
        </xdr:cNvSpPr>
      </xdr:nvSpPr>
      <xdr:spPr>
        <a:xfrm>
          <a:off x="161925" y="35547300"/>
          <a:ext cx="84582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II.4
</a:t>
          </a:r>
        </a:p>
      </xdr:txBody>
    </xdr:sp>
    <xdr:clientData/>
  </xdr:twoCellAnchor>
  <xdr:twoCellAnchor>
    <xdr:from>
      <xdr:col>1</xdr:col>
      <xdr:colOff>28575</xdr:colOff>
      <xdr:row>227</xdr:row>
      <xdr:rowOff>9525</xdr:rowOff>
    </xdr:from>
    <xdr:to>
      <xdr:col>13</xdr:col>
      <xdr:colOff>28575</xdr:colOff>
      <xdr:row>233</xdr:row>
      <xdr:rowOff>0</xdr:rowOff>
    </xdr:to>
    <xdr:sp>
      <xdr:nvSpPr>
        <xdr:cNvPr id="16" name="TextBox 43"/>
        <xdr:cNvSpPr txBox="1">
          <a:spLocks noChangeArrowheads="1"/>
        </xdr:cNvSpPr>
      </xdr:nvSpPr>
      <xdr:spPr>
        <a:xfrm>
          <a:off x="152400" y="43014900"/>
          <a:ext cx="84582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II.5
"Szkoly wyzsze i ich finanse w 2001 r.", Warszawa: Glowny Urzad Staystyczny (Main Statistical Office), 2002. Also used were the volumes for 1995-2000.
</a:t>
          </a:r>
        </a:p>
      </xdr:txBody>
    </xdr:sp>
    <xdr:clientData/>
  </xdr:twoCellAnchor>
  <xdr:twoCellAnchor>
    <xdr:from>
      <xdr:col>1</xdr:col>
      <xdr:colOff>38100</xdr:colOff>
      <xdr:row>233</xdr:row>
      <xdr:rowOff>104775</xdr:rowOff>
    </xdr:from>
    <xdr:to>
      <xdr:col>13</xdr:col>
      <xdr:colOff>38100</xdr:colOff>
      <xdr:row>239</xdr:row>
      <xdr:rowOff>66675</xdr:rowOff>
    </xdr:to>
    <xdr:sp>
      <xdr:nvSpPr>
        <xdr:cNvPr id="17" name="TextBox 44"/>
        <xdr:cNvSpPr txBox="1">
          <a:spLocks noChangeArrowheads="1"/>
        </xdr:cNvSpPr>
      </xdr:nvSpPr>
      <xdr:spPr>
        <a:xfrm>
          <a:off x="161925" y="44081700"/>
          <a:ext cx="84582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II.5
</a:t>
          </a:r>
        </a:p>
      </xdr:txBody>
    </xdr:sp>
    <xdr:clientData/>
  </xdr:twoCellAnchor>
  <xdr:twoCellAnchor>
    <xdr:from>
      <xdr:col>1</xdr:col>
      <xdr:colOff>28575</xdr:colOff>
      <xdr:row>351</xdr:row>
      <xdr:rowOff>133350</xdr:rowOff>
    </xdr:from>
    <xdr:to>
      <xdr:col>13</xdr:col>
      <xdr:colOff>28575</xdr:colOff>
      <xdr:row>357</xdr:row>
      <xdr:rowOff>123825</xdr:rowOff>
    </xdr:to>
    <xdr:sp>
      <xdr:nvSpPr>
        <xdr:cNvPr id="18" name="TextBox 45"/>
        <xdr:cNvSpPr txBox="1">
          <a:spLocks noChangeArrowheads="1"/>
        </xdr:cNvSpPr>
      </xdr:nvSpPr>
      <xdr:spPr>
        <a:xfrm>
          <a:off x="152400" y="64846200"/>
          <a:ext cx="84582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II.7
"Szkoly wyzsze i ich finanse w 1996/97 r.", Warszawa: Glowny Urzad Statystyczny, 1997. Also used were the volumes for 1995-2000.
</a:t>
          </a:r>
        </a:p>
      </xdr:txBody>
    </xdr:sp>
    <xdr:clientData/>
  </xdr:twoCellAnchor>
  <xdr:twoCellAnchor>
    <xdr:from>
      <xdr:col>1</xdr:col>
      <xdr:colOff>38100</xdr:colOff>
      <xdr:row>358</xdr:row>
      <xdr:rowOff>104775</xdr:rowOff>
    </xdr:from>
    <xdr:to>
      <xdr:col>13</xdr:col>
      <xdr:colOff>38100</xdr:colOff>
      <xdr:row>364</xdr:row>
      <xdr:rowOff>66675</xdr:rowOff>
    </xdr:to>
    <xdr:sp>
      <xdr:nvSpPr>
        <xdr:cNvPr id="19" name="TextBox 46"/>
        <xdr:cNvSpPr txBox="1">
          <a:spLocks noChangeArrowheads="1"/>
        </xdr:cNvSpPr>
      </xdr:nvSpPr>
      <xdr:spPr>
        <a:xfrm>
          <a:off x="161925" y="65951100"/>
          <a:ext cx="84582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II.7
</a:t>
          </a:r>
        </a:p>
      </xdr:txBody>
    </xdr:sp>
    <xdr:clientData/>
  </xdr:twoCellAnchor>
  <xdr:twoCellAnchor>
    <xdr:from>
      <xdr:col>1</xdr:col>
      <xdr:colOff>28575</xdr:colOff>
      <xdr:row>298</xdr:row>
      <xdr:rowOff>142875</xdr:rowOff>
    </xdr:from>
    <xdr:to>
      <xdr:col>13</xdr:col>
      <xdr:colOff>28575</xdr:colOff>
      <xdr:row>304</xdr:row>
      <xdr:rowOff>133350</xdr:rowOff>
    </xdr:to>
    <xdr:sp>
      <xdr:nvSpPr>
        <xdr:cNvPr id="20" name="TextBox 47"/>
        <xdr:cNvSpPr txBox="1">
          <a:spLocks noChangeArrowheads="1"/>
        </xdr:cNvSpPr>
      </xdr:nvSpPr>
      <xdr:spPr>
        <a:xfrm>
          <a:off x="152400" y="54930675"/>
          <a:ext cx="84582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II.6
"Szkoly wyzsze i ich finanse w 2001 r.", Warszawa: Glowny Urzad Staystyczny (Main Statistical Office), 2002. Also used were the volumes for 1995-2000.
</a:t>
          </a:r>
        </a:p>
      </xdr:txBody>
    </xdr:sp>
    <xdr:clientData/>
  </xdr:twoCellAnchor>
  <xdr:twoCellAnchor>
    <xdr:from>
      <xdr:col>1</xdr:col>
      <xdr:colOff>38100</xdr:colOff>
      <xdr:row>305</xdr:row>
      <xdr:rowOff>104775</xdr:rowOff>
    </xdr:from>
    <xdr:to>
      <xdr:col>13</xdr:col>
      <xdr:colOff>38100</xdr:colOff>
      <xdr:row>311</xdr:row>
      <xdr:rowOff>66675</xdr:rowOff>
    </xdr:to>
    <xdr:sp>
      <xdr:nvSpPr>
        <xdr:cNvPr id="21" name="TextBox 48"/>
        <xdr:cNvSpPr txBox="1">
          <a:spLocks noChangeArrowheads="1"/>
        </xdr:cNvSpPr>
      </xdr:nvSpPr>
      <xdr:spPr>
        <a:xfrm>
          <a:off x="161925" y="56026050"/>
          <a:ext cx="84582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II.6
</a:t>
          </a:r>
        </a:p>
      </xdr:txBody>
    </xdr:sp>
    <xdr:clientData/>
  </xdr:twoCellAnchor>
  <xdr:twoCellAnchor>
    <xdr:from>
      <xdr:col>12</xdr:col>
      <xdr:colOff>257175</xdr:colOff>
      <xdr:row>314</xdr:row>
      <xdr:rowOff>0</xdr:rowOff>
    </xdr:from>
    <xdr:to>
      <xdr:col>12</xdr:col>
      <xdr:colOff>523875</xdr:colOff>
      <xdr:row>315</xdr:row>
      <xdr:rowOff>76200</xdr:rowOff>
    </xdr:to>
    <xdr:sp>
      <xdr:nvSpPr>
        <xdr:cNvPr id="22" name="AutoShape 49">
          <a:hlinkClick r:id="rId7"/>
        </xdr:cNvPr>
        <xdr:cNvSpPr>
          <a:spLocks/>
        </xdr:cNvSpPr>
      </xdr:nvSpPr>
      <xdr:spPr>
        <a:xfrm>
          <a:off x="8181975" y="57378600"/>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0</xdr:row>
      <xdr:rowOff>85725</xdr:rowOff>
    </xdr:from>
    <xdr:to>
      <xdr:col>13</xdr:col>
      <xdr:colOff>85725</xdr:colOff>
      <xdr:row>2</xdr:row>
      <xdr:rowOff>0</xdr:rowOff>
    </xdr:to>
    <xdr:sp>
      <xdr:nvSpPr>
        <xdr:cNvPr id="1" name="AutoShape 14">
          <a:hlinkClick r:id="rId1"/>
        </xdr:cNvPr>
        <xdr:cNvSpPr>
          <a:spLocks/>
        </xdr:cNvSpPr>
      </xdr:nvSpPr>
      <xdr:spPr>
        <a:xfrm>
          <a:off x="7877175" y="857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266700</xdr:colOff>
      <xdr:row>62</xdr:row>
      <xdr:rowOff>76200</xdr:rowOff>
    </xdr:from>
    <xdr:to>
      <xdr:col>12</xdr:col>
      <xdr:colOff>533400</xdr:colOff>
      <xdr:row>63</xdr:row>
      <xdr:rowOff>152400</xdr:rowOff>
    </xdr:to>
    <xdr:sp>
      <xdr:nvSpPr>
        <xdr:cNvPr id="2" name="AutoShape 15">
          <a:hlinkClick r:id="rId2"/>
        </xdr:cNvPr>
        <xdr:cNvSpPr>
          <a:spLocks/>
        </xdr:cNvSpPr>
      </xdr:nvSpPr>
      <xdr:spPr>
        <a:xfrm>
          <a:off x="7734300" y="10953750"/>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409575</xdr:colOff>
      <xdr:row>109</xdr:row>
      <xdr:rowOff>85725</xdr:rowOff>
    </xdr:from>
    <xdr:to>
      <xdr:col>13</xdr:col>
      <xdr:colOff>85725</xdr:colOff>
      <xdr:row>111</xdr:row>
      <xdr:rowOff>0</xdr:rowOff>
    </xdr:to>
    <xdr:sp>
      <xdr:nvSpPr>
        <xdr:cNvPr id="3" name="AutoShape 16">
          <a:hlinkClick r:id="rId3"/>
        </xdr:cNvPr>
        <xdr:cNvSpPr>
          <a:spLocks/>
        </xdr:cNvSpPr>
      </xdr:nvSpPr>
      <xdr:spPr>
        <a:xfrm>
          <a:off x="7877175" y="19659600"/>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28575</xdr:colOff>
      <xdr:row>47</xdr:row>
      <xdr:rowOff>142875</xdr:rowOff>
    </xdr:from>
    <xdr:to>
      <xdr:col>12</xdr:col>
      <xdr:colOff>581025</xdr:colOff>
      <xdr:row>53</xdr:row>
      <xdr:rowOff>133350</xdr:rowOff>
    </xdr:to>
    <xdr:sp>
      <xdr:nvSpPr>
        <xdr:cNvPr id="4" name="TextBox 19"/>
        <xdr:cNvSpPr txBox="1">
          <a:spLocks noChangeArrowheads="1"/>
        </xdr:cNvSpPr>
      </xdr:nvSpPr>
      <xdr:spPr>
        <a:xfrm>
          <a:off x="142875" y="8591550"/>
          <a:ext cx="790575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III.1
"Szkoly wyzsze i ich finanse w 2000 r.", Warszawa: Glowny Urzad Statystyczny, 2001. Also used were the volumes for 1995-2000.
</a:t>
          </a:r>
        </a:p>
      </xdr:txBody>
    </xdr:sp>
    <xdr:clientData/>
  </xdr:twoCellAnchor>
  <xdr:twoCellAnchor>
    <xdr:from>
      <xdr:col>1</xdr:col>
      <xdr:colOff>38100</xdr:colOff>
      <xdr:row>54</xdr:row>
      <xdr:rowOff>104775</xdr:rowOff>
    </xdr:from>
    <xdr:to>
      <xdr:col>12</xdr:col>
      <xdr:colOff>571500</xdr:colOff>
      <xdr:row>60</xdr:row>
      <xdr:rowOff>66675</xdr:rowOff>
    </xdr:to>
    <xdr:sp>
      <xdr:nvSpPr>
        <xdr:cNvPr id="5" name="TextBox 20"/>
        <xdr:cNvSpPr txBox="1">
          <a:spLocks noChangeArrowheads="1"/>
        </xdr:cNvSpPr>
      </xdr:nvSpPr>
      <xdr:spPr>
        <a:xfrm>
          <a:off x="152400" y="9686925"/>
          <a:ext cx="78867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III.1
</a:t>
          </a:r>
        </a:p>
      </xdr:txBody>
    </xdr:sp>
    <xdr:clientData/>
  </xdr:twoCellAnchor>
  <xdr:twoCellAnchor>
    <xdr:from>
      <xdr:col>1</xdr:col>
      <xdr:colOff>28575</xdr:colOff>
      <xdr:row>93</xdr:row>
      <xdr:rowOff>142875</xdr:rowOff>
    </xdr:from>
    <xdr:to>
      <xdr:col>12</xdr:col>
      <xdr:colOff>581025</xdr:colOff>
      <xdr:row>99</xdr:row>
      <xdr:rowOff>133350</xdr:rowOff>
    </xdr:to>
    <xdr:sp>
      <xdr:nvSpPr>
        <xdr:cNvPr id="6" name="TextBox 21"/>
        <xdr:cNvSpPr txBox="1">
          <a:spLocks noChangeArrowheads="1"/>
        </xdr:cNvSpPr>
      </xdr:nvSpPr>
      <xdr:spPr>
        <a:xfrm>
          <a:off x="142875" y="17125950"/>
          <a:ext cx="790575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III.2
"Szkoly wyzsze i ich finanse w 2000 r.", Warszawa: Glowny Urzad Statystyczny, 2001. Also used were the volumes for 1995-2000.
</a:t>
          </a:r>
        </a:p>
      </xdr:txBody>
    </xdr:sp>
    <xdr:clientData/>
  </xdr:twoCellAnchor>
  <xdr:twoCellAnchor>
    <xdr:from>
      <xdr:col>1</xdr:col>
      <xdr:colOff>38100</xdr:colOff>
      <xdr:row>100</xdr:row>
      <xdr:rowOff>104775</xdr:rowOff>
    </xdr:from>
    <xdr:to>
      <xdr:col>12</xdr:col>
      <xdr:colOff>571500</xdr:colOff>
      <xdr:row>106</xdr:row>
      <xdr:rowOff>66675</xdr:rowOff>
    </xdr:to>
    <xdr:sp>
      <xdr:nvSpPr>
        <xdr:cNvPr id="7" name="TextBox 22"/>
        <xdr:cNvSpPr txBox="1">
          <a:spLocks noChangeArrowheads="1"/>
        </xdr:cNvSpPr>
      </xdr:nvSpPr>
      <xdr:spPr>
        <a:xfrm>
          <a:off x="152400" y="18221325"/>
          <a:ext cx="78867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III.2
</a:t>
          </a:r>
        </a:p>
      </xdr:txBody>
    </xdr:sp>
    <xdr:clientData/>
  </xdr:twoCellAnchor>
  <xdr:twoCellAnchor>
    <xdr:from>
      <xdr:col>1</xdr:col>
      <xdr:colOff>28575</xdr:colOff>
      <xdr:row>146</xdr:row>
      <xdr:rowOff>142875</xdr:rowOff>
    </xdr:from>
    <xdr:to>
      <xdr:col>12</xdr:col>
      <xdr:colOff>581025</xdr:colOff>
      <xdr:row>152</xdr:row>
      <xdr:rowOff>133350</xdr:rowOff>
    </xdr:to>
    <xdr:sp>
      <xdr:nvSpPr>
        <xdr:cNvPr id="8" name="TextBox 23"/>
        <xdr:cNvSpPr txBox="1">
          <a:spLocks noChangeArrowheads="1"/>
        </xdr:cNvSpPr>
      </xdr:nvSpPr>
      <xdr:spPr>
        <a:xfrm>
          <a:off x="142875" y="27298650"/>
          <a:ext cx="790575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III.2
"Szkoly wyzsze i ich finanse w 2000 r.", Warszawa: Glowny Urzad Statystyczny, 2001. Also used were the volumes for 1995-2000.
</a:t>
          </a:r>
        </a:p>
      </xdr:txBody>
    </xdr:sp>
    <xdr:clientData/>
  </xdr:twoCellAnchor>
  <xdr:twoCellAnchor>
    <xdr:from>
      <xdr:col>1</xdr:col>
      <xdr:colOff>38100</xdr:colOff>
      <xdr:row>153</xdr:row>
      <xdr:rowOff>104775</xdr:rowOff>
    </xdr:from>
    <xdr:to>
      <xdr:col>12</xdr:col>
      <xdr:colOff>571500</xdr:colOff>
      <xdr:row>159</xdr:row>
      <xdr:rowOff>66675</xdr:rowOff>
    </xdr:to>
    <xdr:sp>
      <xdr:nvSpPr>
        <xdr:cNvPr id="9" name="TextBox 24"/>
        <xdr:cNvSpPr txBox="1">
          <a:spLocks noChangeArrowheads="1"/>
        </xdr:cNvSpPr>
      </xdr:nvSpPr>
      <xdr:spPr>
        <a:xfrm>
          <a:off x="152400" y="28394025"/>
          <a:ext cx="78867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III.2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142875</xdr:colOff>
      <xdr:row>0</xdr:row>
      <xdr:rowOff>85725</xdr:rowOff>
    </xdr:from>
    <xdr:to>
      <xdr:col>13</xdr:col>
      <xdr:colOff>419100</xdr:colOff>
      <xdr:row>2</xdr:row>
      <xdr:rowOff>47625</xdr:rowOff>
    </xdr:to>
    <xdr:sp>
      <xdr:nvSpPr>
        <xdr:cNvPr id="1" name="AutoShape 5">
          <a:hlinkClick r:id="rId1"/>
        </xdr:cNvPr>
        <xdr:cNvSpPr>
          <a:spLocks/>
        </xdr:cNvSpPr>
      </xdr:nvSpPr>
      <xdr:spPr>
        <a:xfrm>
          <a:off x="8239125" y="85725"/>
          <a:ext cx="276225" cy="3143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51</xdr:row>
      <xdr:rowOff>142875</xdr:rowOff>
    </xdr:from>
    <xdr:to>
      <xdr:col>12</xdr:col>
      <xdr:colOff>581025</xdr:colOff>
      <xdr:row>57</xdr:row>
      <xdr:rowOff>133350</xdr:rowOff>
    </xdr:to>
    <xdr:sp>
      <xdr:nvSpPr>
        <xdr:cNvPr id="2" name="TextBox 8"/>
        <xdr:cNvSpPr txBox="1">
          <a:spLocks noChangeArrowheads="1"/>
        </xdr:cNvSpPr>
      </xdr:nvSpPr>
      <xdr:spPr>
        <a:xfrm>
          <a:off x="142875" y="9858375"/>
          <a:ext cx="7896225"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IV.1
</a:t>
          </a:r>
        </a:p>
      </xdr:txBody>
    </xdr:sp>
    <xdr:clientData/>
  </xdr:twoCellAnchor>
  <xdr:twoCellAnchor>
    <xdr:from>
      <xdr:col>1</xdr:col>
      <xdr:colOff>38100</xdr:colOff>
      <xdr:row>58</xdr:row>
      <xdr:rowOff>104775</xdr:rowOff>
    </xdr:from>
    <xdr:to>
      <xdr:col>12</xdr:col>
      <xdr:colOff>571500</xdr:colOff>
      <xdr:row>64</xdr:row>
      <xdr:rowOff>66675</xdr:rowOff>
    </xdr:to>
    <xdr:sp>
      <xdr:nvSpPr>
        <xdr:cNvPr id="3" name="TextBox 9"/>
        <xdr:cNvSpPr txBox="1">
          <a:spLocks noChangeArrowheads="1"/>
        </xdr:cNvSpPr>
      </xdr:nvSpPr>
      <xdr:spPr>
        <a:xfrm>
          <a:off x="152400" y="10953750"/>
          <a:ext cx="7877175"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IV.1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erspektywy.pl/ucz_niep.php?ID=wykaz#200" TargetMode="External" /><Relationship Id="rId2" Type="http://schemas.openxmlformats.org/officeDocument/2006/relationships/hyperlink" Target="http://www.perspektywy.pl/ucz_niep.php?ID=wykaz#001" TargetMode="External" /><Relationship Id="rId3" Type="http://schemas.openxmlformats.org/officeDocument/2006/relationships/hyperlink" Target="http://www.perspektywy.pl/ucz_niep.php?ID=wykaz#016" TargetMode="External" /><Relationship Id="rId4" Type="http://schemas.openxmlformats.org/officeDocument/2006/relationships/hyperlink" Target="http://www.perspektywy.pl/ucz_niep.php?ID=wykaz#020" TargetMode="External" /><Relationship Id="rId5" Type="http://schemas.openxmlformats.org/officeDocument/2006/relationships/hyperlink" Target="http://www.perspektywy.pl/ucz_niep.php?ID=wykaz#022" TargetMode="External" /><Relationship Id="rId6" Type="http://schemas.openxmlformats.org/officeDocument/2006/relationships/hyperlink" Target="http://www.perspektywy.pl/ucz_niep.php?ID=wykaz#033" TargetMode="External" /><Relationship Id="rId7" Type="http://schemas.openxmlformats.org/officeDocument/2006/relationships/hyperlink" Target="http://www.perspektywy.pl/ucz_niep.php?ID=wykaz#045" TargetMode="External" /><Relationship Id="rId8" Type="http://schemas.openxmlformats.org/officeDocument/2006/relationships/hyperlink" Target="http://www.perspektywy.pl/ucz_niep.php?ID=wykaz#047" TargetMode="External" /><Relationship Id="rId9" Type="http://schemas.openxmlformats.org/officeDocument/2006/relationships/hyperlink" Target="http://www.perspektywy.pl/ucz_niep.php?ID=wykaz#053" TargetMode="External" /><Relationship Id="rId10" Type="http://schemas.openxmlformats.org/officeDocument/2006/relationships/hyperlink" Target="http://www.perspektywy.pl/ucz_niep.php?ID=wykaz#065" TargetMode="External" /><Relationship Id="rId11" Type="http://schemas.openxmlformats.org/officeDocument/2006/relationships/hyperlink" Target="http://www.perspektywy.pl/ucz_niep.php?ID=wykaz#066" TargetMode="External" /><Relationship Id="rId12" Type="http://schemas.openxmlformats.org/officeDocument/2006/relationships/hyperlink" Target="http://www.perspektywy.pl/ucz_niep.php?ID=wykaz#070" TargetMode="External" /><Relationship Id="rId13" Type="http://schemas.openxmlformats.org/officeDocument/2006/relationships/hyperlink" Target="http://www.perspektywy.pl/ucz_niep.php?ID=wykaz#072" TargetMode="External" /><Relationship Id="rId14" Type="http://schemas.openxmlformats.org/officeDocument/2006/relationships/hyperlink" Target="http://www.perspektywy.pl/ucz_niep.php?ID=wykaz#080" TargetMode="External" /><Relationship Id="rId15" Type="http://schemas.openxmlformats.org/officeDocument/2006/relationships/hyperlink" Target="http://www.perspektywy.pl/ucz_niep.php?ID=wykaz#092" TargetMode="External" /><Relationship Id="rId16" Type="http://schemas.openxmlformats.org/officeDocument/2006/relationships/hyperlink" Target="http://www.perspektywy.pl/ucz_niep.php?ID=wykaz#093" TargetMode="External" /><Relationship Id="rId17" Type="http://schemas.openxmlformats.org/officeDocument/2006/relationships/hyperlink" Target="http://www.perspektywy.pl/ucz_niep.php?ID=wykaz#099" TargetMode="External" /><Relationship Id="rId18" Type="http://schemas.openxmlformats.org/officeDocument/2006/relationships/hyperlink" Target="http://www.perspektywy.pl/ucz_niep.php?ID=wykaz#100" TargetMode="External" /><Relationship Id="rId19" Type="http://schemas.openxmlformats.org/officeDocument/2006/relationships/hyperlink" Target="http://www.perspektywy.pl/ucz_niep.php?ID=wykaz#101" TargetMode="External" /><Relationship Id="rId20" Type="http://schemas.openxmlformats.org/officeDocument/2006/relationships/hyperlink" Target="http://www.perspektywy.pl/ucz_niep.php?ID=wykaz#102" TargetMode="External" /><Relationship Id="rId21" Type="http://schemas.openxmlformats.org/officeDocument/2006/relationships/hyperlink" Target="http://www.perspektywy.pl/ucz_niep.php?ID=wykaz#105" TargetMode="External" /><Relationship Id="rId22" Type="http://schemas.openxmlformats.org/officeDocument/2006/relationships/hyperlink" Target="http://www.perspektywy.pl/ucz_niep.php?ID=wykaz#109" TargetMode="External" /><Relationship Id="rId23" Type="http://schemas.openxmlformats.org/officeDocument/2006/relationships/hyperlink" Target="http://www.perspektywy.pl/ucz_niep.php?ID=wykaz#120" TargetMode="External" /><Relationship Id="rId24" Type="http://schemas.openxmlformats.org/officeDocument/2006/relationships/hyperlink" Target="http://www.perspektywy.pl/ucz_niep.php?ID=wykaz#123" TargetMode="External" /><Relationship Id="rId25" Type="http://schemas.openxmlformats.org/officeDocument/2006/relationships/hyperlink" Target="http://www.perspektywy.pl/ucz_niep.php?ID=wykaz#128" TargetMode="External" /><Relationship Id="rId26" Type="http://schemas.openxmlformats.org/officeDocument/2006/relationships/hyperlink" Target="http://www.perspektywy.pl/ucz_niep.php?ID=wykaz#305" TargetMode="External" /><Relationship Id="rId27" Type="http://schemas.openxmlformats.org/officeDocument/2006/relationships/hyperlink" Target="http://www.perspektywy.pl/ucz_niep.php?ID=wykaz#306" TargetMode="External" /><Relationship Id="rId28" Type="http://schemas.openxmlformats.org/officeDocument/2006/relationships/hyperlink" Target="http://www.perspektywy.pl/ucz_niep.php?ID=wykaz#307" TargetMode="External" /><Relationship Id="rId29" Type="http://schemas.openxmlformats.org/officeDocument/2006/relationships/hyperlink" Target="http://www.perspektywy.pl/ucz_niep.php?ID=wykaz#308" TargetMode="External" /><Relationship Id="rId30" Type="http://schemas.openxmlformats.org/officeDocument/2006/relationships/hyperlink" Target="http://www.perspektywy.pl/ucz_niep.php?ID=wykaz#130" TargetMode="External" /><Relationship Id="rId31" Type="http://schemas.openxmlformats.org/officeDocument/2006/relationships/hyperlink" Target="http://www.perspektywy.pl/ucz_niep.php?ID=wykaz#133" TargetMode="External" /><Relationship Id="rId32" Type="http://schemas.openxmlformats.org/officeDocument/2006/relationships/hyperlink" Target="http://www.perspektywy.pl/ucz_niep.php?ID=wykaz#136" TargetMode="External" /><Relationship Id="rId33" Type="http://schemas.openxmlformats.org/officeDocument/2006/relationships/hyperlink" Target="http://www.perspektywy.pl/ucz_niep.php?ID=wykaz#143" TargetMode="External" /><Relationship Id="rId34" Type="http://schemas.openxmlformats.org/officeDocument/2006/relationships/hyperlink" Target="http://www.perspektywy.pl/ucz_niep.php?ID=wykaz#144" TargetMode="External" /><Relationship Id="rId35" Type="http://schemas.openxmlformats.org/officeDocument/2006/relationships/hyperlink" Target="http://www.perspektywy.pl/ucz_niep.php?ID=wykaz#145" TargetMode="External" /><Relationship Id="rId36" Type="http://schemas.openxmlformats.org/officeDocument/2006/relationships/hyperlink" Target="http://www.perspektywy.pl/ucz_niep.php?ID=wykaz#146" TargetMode="External" /><Relationship Id="rId37" Type="http://schemas.openxmlformats.org/officeDocument/2006/relationships/hyperlink" Target="http://www.perspektywy.pl/ucz_niep.php?ID=wykaz#148" TargetMode="External" /><Relationship Id="rId38" Type="http://schemas.openxmlformats.org/officeDocument/2006/relationships/hyperlink" Target="http://www.perspektywy.pl/ucz_niep.php?ID=wykaz#150" TargetMode="External" /><Relationship Id="rId39" Type="http://schemas.openxmlformats.org/officeDocument/2006/relationships/hyperlink" Target="http://www.perspektywy.pl/ucz_niep.php?ID=wykaz#151" TargetMode="External" /><Relationship Id="rId40" Type="http://schemas.openxmlformats.org/officeDocument/2006/relationships/hyperlink" Target="http://www.perspektywy.pl/ucz_niep.php?ID=wykaz#152" TargetMode="External" /><Relationship Id="rId41" Type="http://schemas.openxmlformats.org/officeDocument/2006/relationships/hyperlink" Target="http://www.perspektywy.pl/ucz_niep.php?ID=wykaz#154" TargetMode="External" /><Relationship Id="rId42" Type="http://schemas.openxmlformats.org/officeDocument/2006/relationships/hyperlink" Target="http://www.perspektywy.pl/ucz_niep.php?ID=wykaz#158" TargetMode="External" /><Relationship Id="rId43" Type="http://schemas.openxmlformats.org/officeDocument/2006/relationships/hyperlink" Target="http://www.perspektywy.pl/ucz_niep.php?ID=wykaz#160" TargetMode="External" /><Relationship Id="rId44" Type="http://schemas.openxmlformats.org/officeDocument/2006/relationships/hyperlink" Target="http://www.perspektywy.pl/ucz_niep.php?ID=wykaz#163" TargetMode="External" /><Relationship Id="rId45" Type="http://schemas.openxmlformats.org/officeDocument/2006/relationships/hyperlink" Target="http://www.perspektywy.pl/ucz_niep.php?ID=wykaz#167" TargetMode="External" /><Relationship Id="rId46" Type="http://schemas.openxmlformats.org/officeDocument/2006/relationships/hyperlink" Target="http://www.perspektywy.pl/ucz_niep.php?ID=wykaz#170" TargetMode="External" /><Relationship Id="rId47" Type="http://schemas.openxmlformats.org/officeDocument/2006/relationships/hyperlink" Target="http://www.perspektywy.pl/ucz_niep.php?ID=wykaz#002" TargetMode="External" /><Relationship Id="rId48" Type="http://schemas.openxmlformats.org/officeDocument/2006/relationships/hyperlink" Target="http://www.perspektywy.pl/ucz_niep.php?ID=wykaz#300" TargetMode="External" /><Relationship Id="rId49" Type="http://schemas.openxmlformats.org/officeDocument/2006/relationships/hyperlink" Target="http://www.perspektywy.pl/ucz_niep.php?ID=wykaz#003" TargetMode="External" /><Relationship Id="rId50" Type="http://schemas.openxmlformats.org/officeDocument/2006/relationships/hyperlink" Target="http://www.perspektywy.pl/ucz_niep.php?ID=wykaz#004" TargetMode="External" /><Relationship Id="rId51" Type="http://schemas.openxmlformats.org/officeDocument/2006/relationships/hyperlink" Target="http://www.perspektywy.pl/ucz_niep.php?ID=wykaz#005" TargetMode="External" /><Relationship Id="rId52" Type="http://schemas.openxmlformats.org/officeDocument/2006/relationships/hyperlink" Target="http://www.perspektywy.pl/ucz_niep.php?ID=wykaz#006" TargetMode="External" /><Relationship Id="rId53" Type="http://schemas.openxmlformats.org/officeDocument/2006/relationships/hyperlink" Target="http://www.perspektywy.pl/ucz_niep.php?ID=wykaz#007" TargetMode="External" /><Relationship Id="rId54" Type="http://schemas.openxmlformats.org/officeDocument/2006/relationships/hyperlink" Target="http://www.perspektywy.pl/ucz_niep.php?ID=wykaz#008" TargetMode="External" /><Relationship Id="rId55" Type="http://schemas.openxmlformats.org/officeDocument/2006/relationships/hyperlink" Target="http://www.perspektywy.pl/ucz_niep.php?ID=wykaz#009" TargetMode="External" /><Relationship Id="rId56" Type="http://schemas.openxmlformats.org/officeDocument/2006/relationships/hyperlink" Target="http://www.perspektywy.pl/ucz_niep.php?ID=wykaz#010" TargetMode="External" /><Relationship Id="rId57" Type="http://schemas.openxmlformats.org/officeDocument/2006/relationships/hyperlink" Target="http://www.perspektywy.pl/ucz_niep.php?ID=wykaz#011" TargetMode="External" /><Relationship Id="rId58" Type="http://schemas.openxmlformats.org/officeDocument/2006/relationships/hyperlink" Target="http://www.perspektywy.pl/ucz_niep.php?ID=wykaz#012" TargetMode="External" /><Relationship Id="rId59" Type="http://schemas.openxmlformats.org/officeDocument/2006/relationships/hyperlink" Target="http://www.perspektywy.pl/ucz_niep.php?ID=wykaz#013" TargetMode="External" /><Relationship Id="rId60" Type="http://schemas.openxmlformats.org/officeDocument/2006/relationships/hyperlink" Target="http://www.perspektywy.pl/ucz_niep.php?ID=wykaz#014" TargetMode="External" /><Relationship Id="rId61" Type="http://schemas.openxmlformats.org/officeDocument/2006/relationships/hyperlink" Target="http://www.perspektywy.pl/ucz_niep.php?ID=wykaz#015" TargetMode="External" /><Relationship Id="rId62" Type="http://schemas.openxmlformats.org/officeDocument/2006/relationships/hyperlink" Target="http://www.perspektywy.pl/ucz_niep.php?ID=wykaz#017" TargetMode="External" /><Relationship Id="rId63" Type="http://schemas.openxmlformats.org/officeDocument/2006/relationships/hyperlink" Target="http://www.perspektywy.pl/ucz_niep.php?ID=wykaz#018" TargetMode="External" /><Relationship Id="rId64" Type="http://schemas.openxmlformats.org/officeDocument/2006/relationships/hyperlink" Target="http://www.perspektywy.pl/ucz_niep.php?ID=wykaz#301" TargetMode="External" /><Relationship Id="rId65" Type="http://schemas.openxmlformats.org/officeDocument/2006/relationships/hyperlink" Target="http://www.perspektywy.pl/ucz_niep.php?ID=wykaz#302" TargetMode="External" /><Relationship Id="rId66" Type="http://schemas.openxmlformats.org/officeDocument/2006/relationships/hyperlink" Target="http://www.perspektywy.pl/ucz_niep.php?ID=wykaz#019" TargetMode="External" /><Relationship Id="rId67" Type="http://schemas.openxmlformats.org/officeDocument/2006/relationships/hyperlink" Target="http://www.perspektywy.pl/ucz_niep.php?ID=wykaz#021" TargetMode="External" /><Relationship Id="rId68" Type="http://schemas.openxmlformats.org/officeDocument/2006/relationships/hyperlink" Target="http://www.perspektywy.pl/ucz_niep.php?ID=wykaz#023" TargetMode="External" /><Relationship Id="rId69" Type="http://schemas.openxmlformats.org/officeDocument/2006/relationships/hyperlink" Target="http://www.perspektywy.pl/ucz_niep.php?ID=wykaz#024" TargetMode="External" /><Relationship Id="rId70" Type="http://schemas.openxmlformats.org/officeDocument/2006/relationships/hyperlink" Target="http://www.perspektywy.pl/ucz_niep.php?ID=wykaz#025" TargetMode="External" /><Relationship Id="rId71" Type="http://schemas.openxmlformats.org/officeDocument/2006/relationships/hyperlink" Target="http://www.perspektywy.pl/ucz_niep.php?ID=wykaz#026" TargetMode="External" /><Relationship Id="rId72" Type="http://schemas.openxmlformats.org/officeDocument/2006/relationships/hyperlink" Target="http://www.perspektywy.pl/ucz_niep.php?ID=wykaz#027" TargetMode="External" /><Relationship Id="rId73" Type="http://schemas.openxmlformats.org/officeDocument/2006/relationships/hyperlink" Target="http://www.perspektywy.pl/ucz_niep.php?ID=wykaz#028" TargetMode="External" /><Relationship Id="rId74" Type="http://schemas.openxmlformats.org/officeDocument/2006/relationships/hyperlink" Target="http://www.perspektywy.pl/ucz_niep.php?ID=wykaz#029" TargetMode="External" /><Relationship Id="rId75" Type="http://schemas.openxmlformats.org/officeDocument/2006/relationships/hyperlink" Target="http://www.perspektywy.pl/ucz_niep.php?ID=wykaz#030" TargetMode="External" /><Relationship Id="rId76" Type="http://schemas.openxmlformats.org/officeDocument/2006/relationships/hyperlink" Target="http://www.perspektywy.pl/ucz_niep.php?ID=wykaz#031" TargetMode="External" /><Relationship Id="rId77" Type="http://schemas.openxmlformats.org/officeDocument/2006/relationships/hyperlink" Target="http://www.perspektywy.pl/ucz_niep.php?ID=wykaz#032" TargetMode="External" /><Relationship Id="rId78" Type="http://schemas.openxmlformats.org/officeDocument/2006/relationships/hyperlink" Target="http://www.perspektywy.pl/ucz_niep.php?ID=wykaz#034" TargetMode="External" /><Relationship Id="rId79" Type="http://schemas.openxmlformats.org/officeDocument/2006/relationships/hyperlink" Target="http://www.perspektywy.pl/ucz_niep.php?ID=wykaz#035" TargetMode="External" /><Relationship Id="rId80" Type="http://schemas.openxmlformats.org/officeDocument/2006/relationships/hyperlink" Target="http://www.perspektywy.pl/ucz_niep.php?ID=wykaz#036" TargetMode="External" /><Relationship Id="rId81" Type="http://schemas.openxmlformats.org/officeDocument/2006/relationships/hyperlink" Target="http://www.perspektywy.pl/ucz_niep.php?ID=wykaz#037" TargetMode="External" /><Relationship Id="rId82" Type="http://schemas.openxmlformats.org/officeDocument/2006/relationships/hyperlink" Target="http://www.perspektywy.pl/ucz_niep.php?ID=wykaz#038" TargetMode="External" /><Relationship Id="rId83" Type="http://schemas.openxmlformats.org/officeDocument/2006/relationships/hyperlink" Target="http://www.perspektywy.pl/ucz_niep.php?ID=wykaz#039" TargetMode="External" /><Relationship Id="rId84" Type="http://schemas.openxmlformats.org/officeDocument/2006/relationships/hyperlink" Target="http://www.perspektywy.pl/ucz_niep.php?ID=wykaz#040" TargetMode="External" /><Relationship Id="rId85" Type="http://schemas.openxmlformats.org/officeDocument/2006/relationships/hyperlink" Target="http://www.perspektywy.pl/ucz_niep.php?ID=wykaz#041" TargetMode="External" /><Relationship Id="rId86" Type="http://schemas.openxmlformats.org/officeDocument/2006/relationships/hyperlink" Target="http://www.perspektywy.pl/ucz_niep.php?ID=wykaz#042" TargetMode="External" /><Relationship Id="rId87" Type="http://schemas.openxmlformats.org/officeDocument/2006/relationships/hyperlink" Target="http://www.perspektywy.pl/ucz_niep.php?ID=wykaz#043" TargetMode="External" /><Relationship Id="rId88" Type="http://schemas.openxmlformats.org/officeDocument/2006/relationships/hyperlink" Target="http://www.perspektywy.pl/ucz_niep.php?ID=wykaz#044" TargetMode="External" /><Relationship Id="rId89" Type="http://schemas.openxmlformats.org/officeDocument/2006/relationships/hyperlink" Target="http://www.perspektywy.pl/ucz_niep.php?ID=wykaz#046" TargetMode="External" /><Relationship Id="rId90" Type="http://schemas.openxmlformats.org/officeDocument/2006/relationships/hyperlink" Target="http://www.perspektywy.pl/ucz_niep.php?ID=wykaz#304" TargetMode="External" /><Relationship Id="rId91" Type="http://schemas.openxmlformats.org/officeDocument/2006/relationships/hyperlink" Target="http://www.perspektywy.pl/ucz_niep.php?ID=wykaz#048" TargetMode="External" /><Relationship Id="rId92" Type="http://schemas.openxmlformats.org/officeDocument/2006/relationships/hyperlink" Target="http://www.perspektywy.pl/ucz_niep.php?ID=wykaz#049" TargetMode="External" /><Relationship Id="rId93" Type="http://schemas.openxmlformats.org/officeDocument/2006/relationships/hyperlink" Target="http://www.perspektywy.pl/ucz_niep.php?ID=wykaz#050" TargetMode="External" /><Relationship Id="rId94" Type="http://schemas.openxmlformats.org/officeDocument/2006/relationships/hyperlink" Target="http://www.perspektywy.pl/ucz_niep.php?ID=wykaz#051" TargetMode="External" /><Relationship Id="rId95" Type="http://schemas.openxmlformats.org/officeDocument/2006/relationships/hyperlink" Target="http://www.perspektywy.pl/ucz_niep.php?ID=wykaz#052" TargetMode="External" /><Relationship Id="rId96" Type="http://schemas.openxmlformats.org/officeDocument/2006/relationships/hyperlink" Target="http://www.perspektywy.pl/ucz_niep.php?ID=wykaz#054" TargetMode="External" /><Relationship Id="rId97" Type="http://schemas.openxmlformats.org/officeDocument/2006/relationships/hyperlink" Target="http://www.perspektywy.pl/ucz_niep.php?ID=wykaz#055" TargetMode="External" /><Relationship Id="rId98" Type="http://schemas.openxmlformats.org/officeDocument/2006/relationships/hyperlink" Target="http://www.perspektywy.pl/ucz_niep.php?ID=wykaz#056" TargetMode="External" /><Relationship Id="rId99" Type="http://schemas.openxmlformats.org/officeDocument/2006/relationships/hyperlink" Target="http://www.perspektywy.pl/ucz_niep.php?ID=wykaz#057" TargetMode="External" /><Relationship Id="rId100" Type="http://schemas.openxmlformats.org/officeDocument/2006/relationships/hyperlink" Target="http://www.perspektywy.pl/ucz_niep.php?ID=wykaz#058" TargetMode="External" /><Relationship Id="rId101" Type="http://schemas.openxmlformats.org/officeDocument/2006/relationships/hyperlink" Target="http://www.perspektywy.pl/ucz_niep.php?ID=wykaz#059" TargetMode="External" /><Relationship Id="rId102" Type="http://schemas.openxmlformats.org/officeDocument/2006/relationships/hyperlink" Target="http://www.perspektywy.pl/ucz_niep.php?ID=wykaz#060" TargetMode="External" /><Relationship Id="rId103" Type="http://schemas.openxmlformats.org/officeDocument/2006/relationships/hyperlink" Target="http://www.perspektywy.pl/ucz_niep.php?ID=wykaz#061" TargetMode="External" /><Relationship Id="rId104" Type="http://schemas.openxmlformats.org/officeDocument/2006/relationships/hyperlink" Target="http://www.perspektywy.pl/ucz_niep.php?ID=wykaz#062" TargetMode="External" /><Relationship Id="rId105" Type="http://schemas.openxmlformats.org/officeDocument/2006/relationships/hyperlink" Target="http://www.perspektywy.pl/ucz_niep.php?ID=wykaz#063" TargetMode="External" /><Relationship Id="rId106" Type="http://schemas.openxmlformats.org/officeDocument/2006/relationships/hyperlink" Target="http://www.perspektywy.pl/ucz_niep.php?ID=wykaz#064" TargetMode="External" /><Relationship Id="rId107" Type="http://schemas.openxmlformats.org/officeDocument/2006/relationships/hyperlink" Target="http://www.perspektywy.pl/ucz_niep.php?ID=wykaz#067" TargetMode="External" /><Relationship Id="rId108" Type="http://schemas.openxmlformats.org/officeDocument/2006/relationships/hyperlink" Target="http://www.perspektywy.pl/ucz_niep.php?ID=wykaz#068" TargetMode="External" /><Relationship Id="rId109" Type="http://schemas.openxmlformats.org/officeDocument/2006/relationships/hyperlink" Target="http://www.perspektywy.pl/ucz_niep.php?ID=wykaz#069" TargetMode="External" /><Relationship Id="rId110" Type="http://schemas.openxmlformats.org/officeDocument/2006/relationships/hyperlink" Target="http://www.perspektywy.pl/ucz_niep.php?ID=wykaz#071" TargetMode="External" /><Relationship Id="rId111" Type="http://schemas.openxmlformats.org/officeDocument/2006/relationships/hyperlink" Target="http://www.perspektywy.pl/ucz_niep.php?ID=wykaz#073" TargetMode="External" /><Relationship Id="rId112" Type="http://schemas.openxmlformats.org/officeDocument/2006/relationships/hyperlink" Target="http://www.perspektywy.pl/ucz_niep.php?ID=wykaz#074" TargetMode="External" /><Relationship Id="rId113" Type="http://schemas.openxmlformats.org/officeDocument/2006/relationships/hyperlink" Target="http://www.perspektywy.pl/ucz_niep.php?ID=wykaz#075" TargetMode="External" /><Relationship Id="rId114" Type="http://schemas.openxmlformats.org/officeDocument/2006/relationships/hyperlink" Target="http://www.perspektywy.pl/ucz_niep.php?ID=wykaz#076" TargetMode="External" /><Relationship Id="rId115" Type="http://schemas.openxmlformats.org/officeDocument/2006/relationships/hyperlink" Target="http://www.perspektywy.pl/ucz_niep.php?ID=wykaz#077" TargetMode="External" /><Relationship Id="rId116" Type="http://schemas.openxmlformats.org/officeDocument/2006/relationships/hyperlink" Target="http://www.perspektywy.pl/ucz_niep.php?ID=wykaz#078" TargetMode="External" /><Relationship Id="rId117" Type="http://schemas.openxmlformats.org/officeDocument/2006/relationships/hyperlink" Target="http://www.perspektywy.pl/ucz_niep.php?ID=wykaz#079" TargetMode="External" /><Relationship Id="rId118" Type="http://schemas.openxmlformats.org/officeDocument/2006/relationships/hyperlink" Target="http://www.perspektywy.pl/ucz_niep.php?ID=wykaz#081" TargetMode="External" /><Relationship Id="rId119" Type="http://schemas.openxmlformats.org/officeDocument/2006/relationships/hyperlink" Target="http://www.perspektywy.pl/ucz_niep.php?ID=wykaz#082" TargetMode="External" /><Relationship Id="rId120" Type="http://schemas.openxmlformats.org/officeDocument/2006/relationships/hyperlink" Target="http://www.perspektywy.pl/ucz_niep.php?ID=wykaz#083" TargetMode="External" /><Relationship Id="rId121" Type="http://schemas.openxmlformats.org/officeDocument/2006/relationships/hyperlink" Target="http://www.perspektywy.pl/ucz_niep.php?ID=wykaz#084" TargetMode="External" /><Relationship Id="rId122" Type="http://schemas.openxmlformats.org/officeDocument/2006/relationships/hyperlink" Target="http://www.perspektywy.pl/ucz_niep.php?ID=wykaz#085" TargetMode="External" /><Relationship Id="rId123" Type="http://schemas.openxmlformats.org/officeDocument/2006/relationships/hyperlink" Target="http://www.perspektywy.pl/ucz_niep.php?ID=wykaz#086" TargetMode="External" /><Relationship Id="rId124" Type="http://schemas.openxmlformats.org/officeDocument/2006/relationships/hyperlink" Target="http://www.perspektywy.pl/ucz_niep.php?ID=wykaz#087" TargetMode="External" /><Relationship Id="rId125" Type="http://schemas.openxmlformats.org/officeDocument/2006/relationships/hyperlink" Target="http://www.perspektywy.pl/ucz_niep.php?ID=wykaz#088" TargetMode="External" /><Relationship Id="rId126" Type="http://schemas.openxmlformats.org/officeDocument/2006/relationships/hyperlink" Target="http://www.perspektywy.pl/ucz_niep.php?ID=wykaz#089" TargetMode="External" /><Relationship Id="rId127" Type="http://schemas.openxmlformats.org/officeDocument/2006/relationships/hyperlink" Target="http://www.perspektywy.pl/ucz_niep.php?ID=wykaz#090" TargetMode="External" /><Relationship Id="rId128" Type="http://schemas.openxmlformats.org/officeDocument/2006/relationships/hyperlink" Target="http://www.perspektywy.pl/ucz_niep.php?ID=wykaz#091" TargetMode="External" /><Relationship Id="rId129" Type="http://schemas.openxmlformats.org/officeDocument/2006/relationships/hyperlink" Target="http://www.perspektywy.pl/ucz_niep.php?ID=wykaz#094" TargetMode="External" /><Relationship Id="rId130" Type="http://schemas.openxmlformats.org/officeDocument/2006/relationships/hyperlink" Target="http://www.perspektywy.pl/ucz_niep.php?ID=wykaz#095" TargetMode="External" /><Relationship Id="rId131" Type="http://schemas.openxmlformats.org/officeDocument/2006/relationships/hyperlink" Target="http://www.perspektywy.pl/ucz_niep.php?ID=wykaz#096" TargetMode="External" /><Relationship Id="rId132" Type="http://schemas.openxmlformats.org/officeDocument/2006/relationships/hyperlink" Target="http://www.perspektywy.pl/ucz_niep.php?ID=wykaz#097" TargetMode="External" /><Relationship Id="rId133" Type="http://schemas.openxmlformats.org/officeDocument/2006/relationships/hyperlink" Target="http://www.perspektywy.pl/ucz_niep.php?ID=wykaz#098" TargetMode="External" /><Relationship Id="rId134" Type="http://schemas.openxmlformats.org/officeDocument/2006/relationships/hyperlink" Target="http://www.perspektywy.pl/ucz_niep.php?ID=wykaz#103" TargetMode="External" /><Relationship Id="rId135" Type="http://schemas.openxmlformats.org/officeDocument/2006/relationships/hyperlink" Target="http://www.perspektywy.pl/ucz_niep.php?ID=wykaz#104" TargetMode="External" /><Relationship Id="rId136" Type="http://schemas.openxmlformats.org/officeDocument/2006/relationships/hyperlink" Target="http://www.perspektywy.pl/ucz_niep.php?ID=wykaz#106" TargetMode="External" /><Relationship Id="rId137" Type="http://schemas.openxmlformats.org/officeDocument/2006/relationships/hyperlink" Target="http://www.perspektywy.pl/ucz_niep.php?ID=wykaz#107" TargetMode="External" /><Relationship Id="rId138" Type="http://schemas.openxmlformats.org/officeDocument/2006/relationships/hyperlink" Target="http://www.perspektywy.pl/ucz_niep.php?ID=wykaz#108" TargetMode="External" /><Relationship Id="rId139" Type="http://schemas.openxmlformats.org/officeDocument/2006/relationships/hyperlink" Target="http://www.perspektywy.pl/ucz_niep.php?ID=wykaz#110" TargetMode="External" /><Relationship Id="rId140" Type="http://schemas.openxmlformats.org/officeDocument/2006/relationships/hyperlink" Target="http://www.perspektywy.pl/ucz_niep.php?ID=wykaz#111" TargetMode="External" /><Relationship Id="rId141" Type="http://schemas.openxmlformats.org/officeDocument/2006/relationships/hyperlink" Target="http://www.perspektywy.pl/ucz_niep.php?ID=wykaz#112" TargetMode="External" /><Relationship Id="rId142" Type="http://schemas.openxmlformats.org/officeDocument/2006/relationships/hyperlink" Target="http://www.perspektywy.pl/ucz_niep.php?ID=wykaz#113" TargetMode="External" /><Relationship Id="rId143" Type="http://schemas.openxmlformats.org/officeDocument/2006/relationships/hyperlink" Target="http://www.perspektywy.pl/ucz_niep.php?ID=wykaz#114" TargetMode="External" /><Relationship Id="rId144" Type="http://schemas.openxmlformats.org/officeDocument/2006/relationships/hyperlink" Target="http://www.perspektywy.pl/ucz_niep.php?ID=wykaz#115" TargetMode="External" /><Relationship Id="rId145" Type="http://schemas.openxmlformats.org/officeDocument/2006/relationships/hyperlink" Target="http://www.perspektywy.pl/ucz_niep.php?ID=wykaz#116" TargetMode="External" /><Relationship Id="rId146" Type="http://schemas.openxmlformats.org/officeDocument/2006/relationships/hyperlink" Target="http://www.perspektywy.pl/ucz_niep.php?ID=wykaz#117" TargetMode="External" /><Relationship Id="rId147" Type="http://schemas.openxmlformats.org/officeDocument/2006/relationships/hyperlink" Target="http://www.perspektywy.pl/ucz_niep.php?ID=wykaz#118" TargetMode="External" /><Relationship Id="rId148" Type="http://schemas.openxmlformats.org/officeDocument/2006/relationships/hyperlink" Target="http://www.perspektywy.pl/ucz_niep.php?ID=wykaz#119" TargetMode="External" /><Relationship Id="rId149" Type="http://schemas.openxmlformats.org/officeDocument/2006/relationships/hyperlink" Target="http://www.perspektywy.pl/ucz_niep.php?ID=wykaz#121" TargetMode="External" /><Relationship Id="rId150" Type="http://schemas.openxmlformats.org/officeDocument/2006/relationships/hyperlink" Target="http://www.perspektywy.pl/ucz_niep.php?ID=wykaz#122" TargetMode="External" /><Relationship Id="rId151" Type="http://schemas.openxmlformats.org/officeDocument/2006/relationships/hyperlink" Target="http://www.perspektywy.pl/ucz_niep.php?ID=wykaz#124" TargetMode="External" /><Relationship Id="rId152" Type="http://schemas.openxmlformats.org/officeDocument/2006/relationships/hyperlink" Target="http://www.perspektywy.pl/ucz_niep.php?ID=wykaz#125" TargetMode="External" /><Relationship Id="rId153" Type="http://schemas.openxmlformats.org/officeDocument/2006/relationships/hyperlink" Target="http://www.perspektywy.pl/ucz_niep.php?ID=wykaz#126" TargetMode="External" /><Relationship Id="rId154" Type="http://schemas.openxmlformats.org/officeDocument/2006/relationships/hyperlink" Target="http://www.perspektywy.pl/ucz_niep.php?ID=wykaz#127" TargetMode="External" /><Relationship Id="rId155" Type="http://schemas.openxmlformats.org/officeDocument/2006/relationships/hyperlink" Target="http://www.perspektywy.pl/ucz_niep.php?ID=wykaz#129" TargetMode="External" /><Relationship Id="rId156" Type="http://schemas.openxmlformats.org/officeDocument/2006/relationships/hyperlink" Target="http://www.perspektywy.pl/ucz_niep.php?ID=wykaz#131" TargetMode="External" /><Relationship Id="rId157" Type="http://schemas.openxmlformats.org/officeDocument/2006/relationships/hyperlink" Target="http://www.perspektywy.pl/ucz_niep.php?ID=wykaz#132" TargetMode="External" /><Relationship Id="rId158" Type="http://schemas.openxmlformats.org/officeDocument/2006/relationships/hyperlink" Target="http://www.perspektywy.pl/ucz_niep.php?ID=wykaz#134" TargetMode="External" /><Relationship Id="rId159" Type="http://schemas.openxmlformats.org/officeDocument/2006/relationships/hyperlink" Target="http://www.perspektywy.pl/ucz_niep.php?ID=wykaz#135" TargetMode="External" /><Relationship Id="rId160" Type="http://schemas.openxmlformats.org/officeDocument/2006/relationships/hyperlink" Target="http://www.perspektywy.pl/ucz_niep.php?ID=wykaz#303" TargetMode="External" /><Relationship Id="rId161" Type="http://schemas.openxmlformats.org/officeDocument/2006/relationships/hyperlink" Target="http://www.perspektywy.pl/ucz_niep.php?ID=wykaz#137" TargetMode="External" /><Relationship Id="rId162" Type="http://schemas.openxmlformats.org/officeDocument/2006/relationships/hyperlink" Target="http://www.perspektywy.pl/ucz_niep.php?ID=wykaz#138" TargetMode="External" /><Relationship Id="rId163" Type="http://schemas.openxmlformats.org/officeDocument/2006/relationships/hyperlink" Target="http://www.perspektywy.pl/ucz_niep.php?ID=wykaz#139" TargetMode="External" /><Relationship Id="rId164" Type="http://schemas.openxmlformats.org/officeDocument/2006/relationships/hyperlink" Target="http://www.perspektywy.pl/ucz_niep.php?ID=wykaz#140" TargetMode="External" /><Relationship Id="rId165" Type="http://schemas.openxmlformats.org/officeDocument/2006/relationships/hyperlink" Target="http://www.perspektywy.pl/ucz_niep.php?ID=wykaz#141" TargetMode="External" /><Relationship Id="rId166" Type="http://schemas.openxmlformats.org/officeDocument/2006/relationships/hyperlink" Target="http://www.perspektywy.pl/ucz_niep.php?ID=wykaz#142" TargetMode="External" /><Relationship Id="rId167" Type="http://schemas.openxmlformats.org/officeDocument/2006/relationships/hyperlink" Target="http://www.perspektywy.pl/ucz_niep.php?ID=wykaz#147" TargetMode="External" /><Relationship Id="rId168" Type="http://schemas.openxmlformats.org/officeDocument/2006/relationships/hyperlink" Target="http://www.perspektywy.pl/ucz_niep.php?ID=wykaz#149" TargetMode="External" /><Relationship Id="rId169" Type="http://schemas.openxmlformats.org/officeDocument/2006/relationships/hyperlink" Target="http://www.perspektywy.pl/ucz_niep.php?ID=wykaz#153" TargetMode="External" /><Relationship Id="rId170" Type="http://schemas.openxmlformats.org/officeDocument/2006/relationships/hyperlink" Target="http://www.perspektywy.pl/ucz_niep.php?ID=wykaz#155" TargetMode="External" /><Relationship Id="rId171" Type="http://schemas.openxmlformats.org/officeDocument/2006/relationships/hyperlink" Target="http://www.perspektywy.pl/ucz_niep.php?ID=wykaz#156" TargetMode="External" /><Relationship Id="rId172" Type="http://schemas.openxmlformats.org/officeDocument/2006/relationships/hyperlink" Target="http://www.perspektywy.pl/ucz_niep.php?ID=wykaz#157" TargetMode="External" /><Relationship Id="rId173" Type="http://schemas.openxmlformats.org/officeDocument/2006/relationships/hyperlink" Target="http://www.perspektywy.pl/ucz_niep.php?ID=wykaz#159" TargetMode="External" /><Relationship Id="rId174" Type="http://schemas.openxmlformats.org/officeDocument/2006/relationships/hyperlink" Target="http://www.perspektywy.pl/ucz_niep.php?ID=wykaz#161" TargetMode="External" /><Relationship Id="rId175" Type="http://schemas.openxmlformats.org/officeDocument/2006/relationships/hyperlink" Target="http://www.perspektywy.pl/ucz_niep.php?ID=wykaz#162" TargetMode="External" /><Relationship Id="rId176" Type="http://schemas.openxmlformats.org/officeDocument/2006/relationships/hyperlink" Target="http://www.perspektywy.pl/ucz_niep.php?ID=wykaz#164" TargetMode="External" /><Relationship Id="rId177" Type="http://schemas.openxmlformats.org/officeDocument/2006/relationships/hyperlink" Target="http://www.perspektywy.pl/ucz_niep.php?ID=wykaz#165" TargetMode="External" /><Relationship Id="rId178" Type="http://schemas.openxmlformats.org/officeDocument/2006/relationships/hyperlink" Target="http://www.perspektywy.pl/ucz_niep.php?ID=wykaz#166" TargetMode="External" /><Relationship Id="rId179" Type="http://schemas.openxmlformats.org/officeDocument/2006/relationships/hyperlink" Target="http://www.perspektywy.pl/ucz_niep.php?ID=wykaz#168" TargetMode="External" /><Relationship Id="rId180" Type="http://schemas.openxmlformats.org/officeDocument/2006/relationships/hyperlink" Target="http://www.perspektywy.pl/ucz_niep.php?ID=wykaz#169" TargetMode="External" /><Relationship Id="rId181" Type="http://schemas.openxmlformats.org/officeDocument/2006/relationships/hyperlink" Target="http://www.perspektywy.pl/ucz_niep.php?ID=wykaz#171" TargetMode="External" /><Relationship Id="rId18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2"/>
  <dimension ref="A1:J185"/>
  <sheetViews>
    <sheetView showGridLines="0" showZeros="0" tabSelected="1" workbookViewId="0" topLeftCell="A1">
      <selection activeCell="A1" sqref="A1"/>
    </sheetView>
  </sheetViews>
  <sheetFormatPr defaultColWidth="9.140625" defaultRowHeight="12.75"/>
  <cols>
    <col min="1" max="1" width="4.7109375" style="0" customWidth="1"/>
    <col min="2" max="16384" width="11.421875" style="0" customWidth="1"/>
  </cols>
  <sheetData>
    <row r="1" ht="12.75">
      <c r="A1" t="s">
        <v>366</v>
      </c>
    </row>
    <row r="4" spans="1:8" ht="12.75">
      <c r="A4" s="21" t="s">
        <v>47</v>
      </c>
      <c r="H4" s="21"/>
    </row>
    <row r="5" spans="2:9" ht="12.75">
      <c r="B5" s="15" t="s">
        <v>48</v>
      </c>
      <c r="I5" s="15"/>
    </row>
    <row r="8" spans="1:8" ht="12.75">
      <c r="A8" s="21" t="s">
        <v>49</v>
      </c>
      <c r="H8" s="21"/>
    </row>
    <row r="9" spans="2:9" ht="12.75">
      <c r="B9" s="15" t="s">
        <v>50</v>
      </c>
      <c r="I9" s="15"/>
    </row>
    <row r="10" spans="2:9" ht="12.75">
      <c r="B10" s="15" t="s">
        <v>51</v>
      </c>
      <c r="I10" s="15"/>
    </row>
    <row r="11" spans="2:9" ht="12.75">
      <c r="B11" s="15" t="s">
        <v>52</v>
      </c>
      <c r="I11" s="15"/>
    </row>
    <row r="12" spans="2:9" ht="12.75">
      <c r="B12" s="15" t="s">
        <v>53</v>
      </c>
      <c r="I12" s="15"/>
    </row>
    <row r="13" spans="2:9" ht="12.75">
      <c r="B13" s="15" t="s">
        <v>54</v>
      </c>
      <c r="I13" s="15"/>
    </row>
    <row r="14" spans="2:9" ht="12.75">
      <c r="B14" s="15" t="s">
        <v>90</v>
      </c>
      <c r="I14" s="15"/>
    </row>
    <row r="15" ht="12.75">
      <c r="B15" s="21" t="s">
        <v>55</v>
      </c>
    </row>
    <row r="17" spans="1:8" ht="12.75">
      <c r="A17" s="21" t="s">
        <v>56</v>
      </c>
      <c r="H17" s="21"/>
    </row>
    <row r="18" spans="2:10" ht="12.75">
      <c r="B18" s="15" t="s">
        <v>57</v>
      </c>
      <c r="C18" s="12"/>
      <c r="D18" s="12"/>
      <c r="E18" s="12"/>
      <c r="F18" s="12"/>
      <c r="I18" s="15"/>
      <c r="J18" s="12"/>
    </row>
    <row r="19" spans="2:10" ht="12.75">
      <c r="B19" s="15" t="s">
        <v>58</v>
      </c>
      <c r="C19" s="12"/>
      <c r="D19" s="12"/>
      <c r="E19" s="12"/>
      <c r="F19" s="12"/>
      <c r="I19" s="15"/>
      <c r="J19" s="12"/>
    </row>
    <row r="20" spans="2:10" ht="12.75">
      <c r="B20" s="15" t="s">
        <v>59</v>
      </c>
      <c r="C20" s="12"/>
      <c r="D20" s="12"/>
      <c r="E20" s="12"/>
      <c r="F20" s="12"/>
      <c r="I20" s="15"/>
      <c r="J20" s="12"/>
    </row>
    <row r="22" spans="1:8" ht="12.75">
      <c r="A22" s="21" t="s">
        <v>139</v>
      </c>
      <c r="H22" s="21"/>
    </row>
    <row r="23" spans="2:10" ht="12.75">
      <c r="B23" s="15" t="s">
        <v>153</v>
      </c>
      <c r="C23" s="12"/>
      <c r="D23" s="12"/>
      <c r="E23" s="12"/>
      <c r="I23" s="15"/>
      <c r="J23" s="12"/>
    </row>
    <row r="24" spans="3:10" ht="12.75">
      <c r="C24" s="12"/>
      <c r="D24" s="12"/>
      <c r="E24" s="12"/>
      <c r="J24" s="12"/>
    </row>
    <row r="25" spans="3:5" ht="12.75">
      <c r="C25" s="12"/>
      <c r="D25" s="12"/>
      <c r="E25" s="12"/>
    </row>
    <row r="26" spans="3:5" ht="12.75">
      <c r="C26" s="12"/>
      <c r="D26" s="12"/>
      <c r="E26" s="12"/>
    </row>
    <row r="27" spans="3:5" ht="12.75">
      <c r="C27" s="12"/>
      <c r="D27" s="12"/>
      <c r="E27" s="12"/>
    </row>
    <row r="28" spans="3:5" ht="12.75">
      <c r="C28" s="12"/>
      <c r="D28" s="12"/>
      <c r="E28" s="12"/>
    </row>
    <row r="122" ht="12.75">
      <c r="C122" t="s">
        <v>60</v>
      </c>
    </row>
    <row r="124" spans="2:3" ht="12.75">
      <c r="B124" t="s">
        <v>13</v>
      </c>
      <c r="C124" s="20" t="s">
        <v>61</v>
      </c>
    </row>
    <row r="125" spans="2:3" ht="12.75">
      <c r="B125" t="s">
        <v>10</v>
      </c>
      <c r="C125" t="s">
        <v>62</v>
      </c>
    </row>
    <row r="126" spans="2:3" ht="12.75">
      <c r="B126" t="s">
        <v>11</v>
      </c>
      <c r="C126" t="s">
        <v>63</v>
      </c>
    </row>
    <row r="127" spans="2:3" ht="12.75">
      <c r="B127" t="s">
        <v>12</v>
      </c>
      <c r="C127" t="s">
        <v>143</v>
      </c>
    </row>
    <row r="130" spans="2:3" ht="12.75">
      <c r="B130" s="1"/>
      <c r="C130" s="47" t="s">
        <v>64</v>
      </c>
    </row>
    <row r="131" spans="2:3" ht="12.75">
      <c r="B131" t="s">
        <v>14</v>
      </c>
      <c r="C131" s="1" t="s">
        <v>65</v>
      </c>
    </row>
    <row r="132" spans="2:3" ht="12.75">
      <c r="B132" s="1" t="s">
        <v>15</v>
      </c>
      <c r="C132" s="1" t="s">
        <v>66</v>
      </c>
    </row>
    <row r="133" spans="2:3" ht="12.75">
      <c r="B133" s="1"/>
      <c r="C133" s="1"/>
    </row>
    <row r="134" spans="2:3" ht="12.75">
      <c r="B134" s="1"/>
      <c r="C134" s="47" t="s">
        <v>67</v>
      </c>
    </row>
    <row r="135" spans="2:3" ht="12.75">
      <c r="B135" t="s">
        <v>35</v>
      </c>
      <c r="C135" s="1" t="s">
        <v>68</v>
      </c>
    </row>
    <row r="136" spans="2:3" ht="12.75">
      <c r="B136" s="1" t="s">
        <v>36</v>
      </c>
      <c r="C136" s="1" t="s">
        <v>69</v>
      </c>
    </row>
    <row r="137" spans="2:3" ht="12.75">
      <c r="B137" s="1"/>
      <c r="C137" s="1"/>
    </row>
    <row r="138" spans="2:3" ht="12.75">
      <c r="B138" s="1"/>
      <c r="C138" s="1"/>
    </row>
    <row r="139" spans="2:3" ht="12.75">
      <c r="B139" s="1"/>
      <c r="C139" s="47" t="s">
        <v>70</v>
      </c>
    </row>
    <row r="140" spans="2:3" ht="12.75">
      <c r="B140" t="s">
        <v>110</v>
      </c>
      <c r="C140" s="1" t="s">
        <v>71</v>
      </c>
    </row>
    <row r="141" spans="2:3" ht="12.75">
      <c r="B141" s="1" t="s">
        <v>111</v>
      </c>
      <c r="C141" s="1" t="s">
        <v>72</v>
      </c>
    </row>
    <row r="142" spans="2:3" ht="12.75">
      <c r="B142" s="1"/>
      <c r="C142" s="1"/>
    </row>
    <row r="143" spans="2:3" ht="12.75">
      <c r="B143" s="1"/>
      <c r="C143" s="1"/>
    </row>
    <row r="144" spans="2:3" ht="12.75">
      <c r="B144" s="1"/>
      <c r="C144" s="47" t="s">
        <v>73</v>
      </c>
    </row>
    <row r="145" spans="2:3" ht="12.75">
      <c r="B145" t="s">
        <v>17</v>
      </c>
      <c r="C145" s="1" t="s">
        <v>74</v>
      </c>
    </row>
    <row r="146" spans="2:3" ht="12.75">
      <c r="B146" s="1" t="s">
        <v>18</v>
      </c>
      <c r="C146" s="1" t="s">
        <v>75</v>
      </c>
    </row>
    <row r="147" spans="2:3" ht="12.75">
      <c r="B147" s="1"/>
      <c r="C147" s="1"/>
    </row>
    <row r="148" spans="2:3" ht="12.75">
      <c r="B148" s="1"/>
      <c r="C148" s="47" t="s">
        <v>76</v>
      </c>
    </row>
    <row r="149" spans="2:3" ht="12.75">
      <c r="B149" s="1" t="s">
        <v>21</v>
      </c>
      <c r="C149" s="1" t="s">
        <v>77</v>
      </c>
    </row>
    <row r="150" spans="2:3" ht="12.75">
      <c r="B150" s="1" t="s">
        <v>22</v>
      </c>
      <c r="C150" s="1" t="s">
        <v>78</v>
      </c>
    </row>
    <row r="151" spans="2:3" ht="12.75">
      <c r="B151" s="1"/>
      <c r="C151" s="1"/>
    </row>
    <row r="152" spans="2:3" ht="12.75">
      <c r="B152" s="1"/>
      <c r="C152" s="47" t="s">
        <v>79</v>
      </c>
    </row>
    <row r="153" spans="2:3" ht="12.75">
      <c r="B153" t="s">
        <v>23</v>
      </c>
      <c r="C153" s="1" t="s">
        <v>80</v>
      </c>
    </row>
    <row r="154" spans="2:3" ht="12.75">
      <c r="B154" s="1" t="s">
        <v>24</v>
      </c>
      <c r="C154" s="1" t="s">
        <v>81</v>
      </c>
    </row>
    <row r="155" spans="2:3" ht="12.75">
      <c r="B155" s="1"/>
      <c r="C155" s="1"/>
    </row>
    <row r="156" spans="2:3" ht="12.75">
      <c r="B156" s="1"/>
      <c r="C156" s="47" t="s">
        <v>82</v>
      </c>
    </row>
    <row r="157" spans="2:3" ht="12.75">
      <c r="B157" t="s">
        <v>19</v>
      </c>
      <c r="C157" s="1" t="s">
        <v>83</v>
      </c>
    </row>
    <row r="158" spans="2:3" ht="12.75">
      <c r="B158" s="1" t="s">
        <v>20</v>
      </c>
      <c r="C158" s="1" t="s">
        <v>84</v>
      </c>
    </row>
    <row r="159" spans="2:3" ht="12.75">
      <c r="B159" s="1" t="s">
        <v>39</v>
      </c>
      <c r="C159" s="1" t="s">
        <v>141</v>
      </c>
    </row>
    <row r="160" spans="2:3" ht="12.75">
      <c r="B160" s="1" t="s">
        <v>40</v>
      </c>
      <c r="C160" s="1" t="s">
        <v>142</v>
      </c>
    </row>
    <row r="161" spans="2:3" ht="12.75">
      <c r="B161" s="1"/>
      <c r="C161" s="1"/>
    </row>
    <row r="162" spans="2:3" ht="12.75">
      <c r="B162" s="1"/>
      <c r="C162" s="47" t="s">
        <v>85</v>
      </c>
    </row>
    <row r="163" spans="2:3" ht="12.75">
      <c r="B163" s="1" t="s">
        <v>41</v>
      </c>
      <c r="C163" s="1" t="s">
        <v>146</v>
      </c>
    </row>
    <row r="164" spans="2:3" ht="12.75">
      <c r="B164" s="1" t="s">
        <v>42</v>
      </c>
      <c r="C164" s="1" t="s">
        <v>147</v>
      </c>
    </row>
    <row r="165" spans="2:3" ht="12.75">
      <c r="B165" s="1" t="s">
        <v>43</v>
      </c>
      <c r="C165" s="1" t="s">
        <v>86</v>
      </c>
    </row>
    <row r="166" spans="2:3" ht="12.75">
      <c r="B166" s="1" t="s">
        <v>44</v>
      </c>
      <c r="C166" s="1" t="s">
        <v>152</v>
      </c>
    </row>
    <row r="167" spans="2:3" ht="12.75">
      <c r="B167" s="1" t="s">
        <v>45</v>
      </c>
      <c r="C167" s="1" t="s">
        <v>87</v>
      </c>
    </row>
    <row r="168" spans="2:3" ht="12.75">
      <c r="B168" s="1" t="s">
        <v>46</v>
      </c>
      <c r="C168" s="1" t="s">
        <v>88</v>
      </c>
    </row>
    <row r="169" spans="2:3" ht="12.75">
      <c r="B169" s="1"/>
      <c r="C169" s="1"/>
    </row>
    <row r="170" spans="2:3" ht="12.75">
      <c r="B170" s="1"/>
      <c r="C170" s="1"/>
    </row>
    <row r="171" spans="2:3" ht="12.75">
      <c r="B171" s="1"/>
      <c r="C171" s="47" t="s">
        <v>89</v>
      </c>
    </row>
    <row r="172" spans="2:3" ht="12.75">
      <c r="B172" s="1" t="s">
        <v>25</v>
      </c>
      <c r="C172" s="100" t="s">
        <v>0</v>
      </c>
    </row>
    <row r="173" spans="2:3" ht="12.75">
      <c r="B173" s="1" t="s">
        <v>26</v>
      </c>
      <c r="C173" s="100" t="s">
        <v>1</v>
      </c>
    </row>
    <row r="174" spans="2:3" ht="12.75">
      <c r="B174" s="1" t="s">
        <v>27</v>
      </c>
      <c r="C174" s="100" t="s">
        <v>2</v>
      </c>
    </row>
    <row r="175" spans="2:3" ht="12.75">
      <c r="B175" s="1" t="s">
        <v>28</v>
      </c>
      <c r="C175" s="100" t="s">
        <v>3</v>
      </c>
    </row>
    <row r="176" spans="2:3" ht="12.75">
      <c r="B176" s="1" t="s">
        <v>29</v>
      </c>
      <c r="C176" s="100" t="s">
        <v>4</v>
      </c>
    </row>
    <row r="177" spans="2:3" ht="12.75">
      <c r="B177" s="1" t="s">
        <v>30</v>
      </c>
      <c r="C177" s="100" t="s">
        <v>5</v>
      </c>
    </row>
    <row r="178" spans="2:3" ht="12.75">
      <c r="B178" s="1" t="s">
        <v>31</v>
      </c>
      <c r="C178" s="100" t="s">
        <v>6</v>
      </c>
    </row>
    <row r="179" spans="2:3" ht="12.75">
      <c r="B179" s="1" t="s">
        <v>32</v>
      </c>
      <c r="C179" s="100" t="s">
        <v>7</v>
      </c>
    </row>
    <row r="180" spans="2:3" ht="12.75">
      <c r="B180" s="1" t="s">
        <v>33</v>
      </c>
      <c r="C180" s="100" t="s">
        <v>8</v>
      </c>
    </row>
    <row r="181" spans="2:3" ht="12.75">
      <c r="B181" s="1" t="s">
        <v>34</v>
      </c>
      <c r="C181" s="100" t="s">
        <v>9</v>
      </c>
    </row>
    <row r="183" ht="12.75">
      <c r="C183" s="47" t="s">
        <v>91</v>
      </c>
    </row>
    <row r="184" spans="2:3" ht="12.75">
      <c r="B184" s="1" t="s">
        <v>37</v>
      </c>
      <c r="C184" s="1" t="s">
        <v>77</v>
      </c>
    </row>
    <row r="185" spans="2:3" ht="12.75">
      <c r="B185" s="1" t="s">
        <v>38</v>
      </c>
      <c r="C185" s="1" t="s">
        <v>78</v>
      </c>
    </row>
  </sheetData>
  <hyperlinks>
    <hyperlink ref="A17" location="'3.Docentes'!A1" display="Docentes"/>
    <hyperlink ref="B18" location="_3.1._Numero_de_docentes_por_tipo" display="3.1. Numero de docentes por tipo"/>
    <hyperlink ref="B19" location="_3.2._Número_de_docentes_según_estatus" display="3.2. Numero de docentes según estatus"/>
    <hyperlink ref="B20" location="_3.3._Número_de_docentes_según_grado_academico" display="3.3. Número de docentes según grado academico"/>
    <hyperlink ref="B9" location="_2.1._Matrícula_por_tipo" display="2.1. Matrícula por tipo"/>
    <hyperlink ref="B10" location="_2.2._Matrícula_por_sexo" display="2.2. Matrícula por sexo"/>
    <hyperlink ref="B11" location="_2.3._Matrícula_según_localización_geográfica" display="2.3. Matrícula según localización geográfica"/>
    <hyperlink ref="B12" location="_2.4._Matrícula_según_estatus_de_los_alumnos" display="2.4. Matrícula según estatus de los alumnos"/>
    <hyperlink ref="B13" location="_2.5._Matrícula_según_regimen" display="2.5. Matrícula según regimen"/>
    <hyperlink ref="B14" location="_2.6._Matrícula_según_área_del_conocimiento" display="2.6. Matrícula según área del conocimiento"/>
    <hyperlink ref="B5" location="_1.Número_de_instituciones" display="1.Número de instituciones"/>
    <hyperlink ref="A8" location="'2. Matricula'!A1" display="Matrícula"/>
    <hyperlink ref="A4" location="'1.Instituciones'!A1" display="Instituciones"/>
    <hyperlink ref="B23" location="_4.1._Ingresos_presupuestarios_por_fuente" display="4.1. Ingresos presupuestarios por fuente"/>
    <hyperlink ref="A22" location="'4. Ingresos'!A1" display="Ingresos"/>
    <hyperlink ref="B15" location="II.7._Matrícula_según_nivel" display="II.7. Matrícula según nivel"/>
  </hyperlink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3"/>
  <dimension ref="A4:O51"/>
  <sheetViews>
    <sheetView showGridLines="0" workbookViewId="0" topLeftCell="A1">
      <selection activeCell="B1" sqref="B1"/>
    </sheetView>
  </sheetViews>
  <sheetFormatPr defaultColWidth="9.140625" defaultRowHeight="12.75"/>
  <cols>
    <col min="1" max="1" width="2.28125" style="6" customWidth="1"/>
    <col min="2" max="2" width="7.00390625" style="6" customWidth="1"/>
    <col min="3" max="3" width="35.7109375" style="6" customWidth="1"/>
    <col min="4" max="4" width="4.57421875" style="7" customWidth="1"/>
    <col min="5" max="13" width="8.140625" style="7" customWidth="1"/>
    <col min="14" max="14" width="7.140625" style="46" customWidth="1"/>
    <col min="15" max="15" width="7.7109375" style="46" customWidth="1"/>
    <col min="16" max="16" width="9.8515625" style="6" customWidth="1"/>
    <col min="17" max="16384" width="11.421875" style="6" customWidth="1"/>
  </cols>
  <sheetData>
    <row r="4" spans="2:15" ht="16.5" customHeight="1">
      <c r="B4" s="34" t="str">
        <f>+Index!B5</f>
        <v>I.1. Number of institutions</v>
      </c>
      <c r="C4" s="35"/>
      <c r="D4" s="36"/>
      <c r="E4" s="36"/>
      <c r="F4" s="36"/>
      <c r="G4" s="36"/>
      <c r="H4" s="36"/>
      <c r="I4" s="36"/>
      <c r="J4" s="36"/>
      <c r="K4" s="36"/>
      <c r="L4" s="36"/>
      <c r="M4" s="37"/>
      <c r="N4" s="42"/>
      <c r="O4" s="42"/>
    </row>
    <row r="6" spans="2:15" s="10" customFormat="1" ht="18" customHeight="1">
      <c r="B6" s="285" t="s">
        <v>61</v>
      </c>
      <c r="C6" s="286"/>
      <c r="D6" s="112" t="s">
        <v>92</v>
      </c>
      <c r="E6" s="287">
        <v>1980</v>
      </c>
      <c r="F6" s="112">
        <v>1985</v>
      </c>
      <c r="G6" s="113">
        <v>1990</v>
      </c>
      <c r="H6" s="112">
        <v>1995</v>
      </c>
      <c r="I6" s="112">
        <v>1996</v>
      </c>
      <c r="J6" s="112">
        <v>1997</v>
      </c>
      <c r="K6" s="112">
        <v>1998</v>
      </c>
      <c r="L6" s="112">
        <v>1999</v>
      </c>
      <c r="M6" s="113">
        <v>2000</v>
      </c>
      <c r="N6" s="43"/>
      <c r="O6" s="43"/>
    </row>
    <row r="7" spans="2:15" ht="15">
      <c r="B7" s="38" t="str">
        <f>+ca_1</f>
        <v>A. Private Institutions</v>
      </c>
      <c r="C7" s="32"/>
      <c r="D7" s="377" t="s">
        <v>347</v>
      </c>
      <c r="E7" s="250"/>
      <c r="F7" s="8"/>
      <c r="G7" s="26">
        <v>6</v>
      </c>
      <c r="H7" s="8">
        <v>80</v>
      </c>
      <c r="I7" s="8">
        <v>114</v>
      </c>
      <c r="J7" s="8">
        <v>146</v>
      </c>
      <c r="K7" s="8">
        <v>158</v>
      </c>
      <c r="L7" s="8">
        <v>174</v>
      </c>
      <c r="M7" s="26">
        <v>195</v>
      </c>
      <c r="N7" s="41"/>
      <c r="O7" s="41"/>
    </row>
    <row r="8" spans="2:15" ht="15">
      <c r="B8" s="76"/>
      <c r="C8" s="77" t="str">
        <f>+t_1</f>
        <v>1. Universities</v>
      </c>
      <c r="D8" s="378">
        <v>3</v>
      </c>
      <c r="E8" s="251"/>
      <c r="F8" s="209"/>
      <c r="G8" s="191"/>
      <c r="H8" s="209">
        <v>1</v>
      </c>
      <c r="I8" s="209">
        <v>1</v>
      </c>
      <c r="J8" s="209">
        <v>1</v>
      </c>
      <c r="K8" s="209">
        <v>1</v>
      </c>
      <c r="L8" s="209">
        <v>1</v>
      </c>
      <c r="M8" s="209">
        <v>1</v>
      </c>
      <c r="N8" s="41"/>
      <c r="O8" s="41"/>
    </row>
    <row r="9" spans="2:15" ht="15">
      <c r="B9" s="76"/>
      <c r="C9" s="244"/>
      <c r="D9" s="378"/>
      <c r="E9" s="265"/>
      <c r="F9" s="266"/>
      <c r="G9" s="267"/>
      <c r="H9" s="268"/>
      <c r="I9" s="266"/>
      <c r="J9" s="266"/>
      <c r="K9" s="266"/>
      <c r="L9" s="266"/>
      <c r="M9" s="267"/>
      <c r="N9" s="41"/>
      <c r="O9" s="41"/>
    </row>
    <row r="10" spans="2:15" ht="15">
      <c r="B10" s="76"/>
      <c r="C10" s="244"/>
      <c r="D10" s="378"/>
      <c r="E10" s="269"/>
      <c r="F10" s="270"/>
      <c r="G10" s="271"/>
      <c r="H10" s="272"/>
      <c r="I10" s="270"/>
      <c r="J10" s="270"/>
      <c r="K10" s="270"/>
      <c r="L10" s="270"/>
      <c r="M10" s="271"/>
      <c r="N10" s="41"/>
      <c r="O10" s="41"/>
    </row>
    <row r="11" spans="2:15" ht="15">
      <c r="B11" s="76"/>
      <c r="C11" s="245"/>
      <c r="D11" s="378"/>
      <c r="E11" s="273"/>
      <c r="F11" s="274"/>
      <c r="G11" s="275"/>
      <c r="H11" s="276"/>
      <c r="I11" s="274"/>
      <c r="J11" s="274"/>
      <c r="K11" s="274"/>
      <c r="L11" s="274"/>
      <c r="M11" s="275"/>
      <c r="N11" s="41"/>
      <c r="O11" s="41"/>
    </row>
    <row r="12" spans="2:15" ht="15">
      <c r="B12" s="76"/>
      <c r="C12" s="77" t="str">
        <f>+t_2</f>
        <v>2. Non-university postsecondary</v>
      </c>
      <c r="D12" s="378"/>
      <c r="E12" s="200"/>
      <c r="F12" s="201"/>
      <c r="G12" s="28"/>
      <c r="H12" s="201">
        <v>79</v>
      </c>
      <c r="I12" s="201">
        <v>113</v>
      </c>
      <c r="J12" s="201">
        <v>145</v>
      </c>
      <c r="K12" s="201">
        <v>157</v>
      </c>
      <c r="L12" s="201">
        <v>173</v>
      </c>
      <c r="M12" s="28">
        <v>194</v>
      </c>
      <c r="N12" s="41"/>
      <c r="O12" s="41"/>
    </row>
    <row r="13" spans="2:15" ht="15">
      <c r="B13" s="76"/>
      <c r="C13" s="246"/>
      <c r="D13" s="378"/>
      <c r="E13" s="277"/>
      <c r="F13" s="278"/>
      <c r="G13" s="279"/>
      <c r="H13" s="280"/>
      <c r="I13" s="278"/>
      <c r="J13" s="278"/>
      <c r="K13" s="278"/>
      <c r="L13" s="278"/>
      <c r="M13" s="279"/>
      <c r="N13" s="41"/>
      <c r="O13" s="41"/>
    </row>
    <row r="14" spans="2:15" ht="15">
      <c r="B14" s="76"/>
      <c r="C14" s="246"/>
      <c r="D14" s="378"/>
      <c r="E14" s="281"/>
      <c r="F14" s="282"/>
      <c r="G14" s="283"/>
      <c r="H14" s="284"/>
      <c r="I14" s="282"/>
      <c r="J14" s="282"/>
      <c r="K14" s="282"/>
      <c r="L14" s="282"/>
      <c r="M14" s="283"/>
      <c r="N14" s="41"/>
      <c r="O14" s="41"/>
    </row>
    <row r="15" spans="2:15" ht="11.25">
      <c r="B15" s="76"/>
      <c r="C15" s="247"/>
      <c r="D15" s="256"/>
      <c r="E15" s="281"/>
      <c r="F15" s="282"/>
      <c r="G15" s="283"/>
      <c r="H15" s="284"/>
      <c r="I15" s="282"/>
      <c r="J15" s="282"/>
      <c r="K15" s="282"/>
      <c r="L15" s="282"/>
      <c r="M15" s="283"/>
      <c r="N15" s="41"/>
      <c r="O15" s="41"/>
    </row>
    <row r="16" spans="2:15" ht="11.25">
      <c r="B16" s="39" t="str">
        <f>+ca_2</f>
        <v>B. Public Institutions</v>
      </c>
      <c r="C16" s="33"/>
      <c r="D16" s="289"/>
      <c r="E16" s="248"/>
      <c r="F16" s="9"/>
      <c r="G16" s="28">
        <v>96</v>
      </c>
      <c r="H16" s="9">
        <v>99</v>
      </c>
      <c r="I16" s="9">
        <v>91</v>
      </c>
      <c r="J16" s="9">
        <v>91</v>
      </c>
      <c r="K16" s="9">
        <v>93</v>
      </c>
      <c r="L16" s="9">
        <v>101</v>
      </c>
      <c r="M16" s="28">
        <v>106</v>
      </c>
      <c r="N16" s="41"/>
      <c r="O16" s="41"/>
    </row>
    <row r="17" spans="2:15" ht="11.25">
      <c r="B17" s="76"/>
      <c r="C17" s="77" t="str">
        <f>+t_1</f>
        <v>1. Universities</v>
      </c>
      <c r="D17" s="256"/>
      <c r="E17" s="251"/>
      <c r="F17" s="209"/>
      <c r="G17" s="191">
        <v>11</v>
      </c>
      <c r="H17" s="209">
        <v>11</v>
      </c>
      <c r="I17" s="209">
        <v>12</v>
      </c>
      <c r="J17" s="209">
        <v>15</v>
      </c>
      <c r="K17" s="209">
        <v>15</v>
      </c>
      <c r="L17" s="209">
        <v>15</v>
      </c>
      <c r="M17" s="209">
        <v>15</v>
      </c>
      <c r="N17" s="41"/>
      <c r="O17" s="41"/>
    </row>
    <row r="18" spans="2:15" ht="11.25">
      <c r="B18" s="76"/>
      <c r="C18" s="246"/>
      <c r="D18" s="256"/>
      <c r="E18" s="265"/>
      <c r="F18" s="266"/>
      <c r="G18" s="267"/>
      <c r="H18" s="268"/>
      <c r="I18" s="266"/>
      <c r="J18" s="266"/>
      <c r="K18" s="266"/>
      <c r="L18" s="266"/>
      <c r="M18" s="267"/>
      <c r="N18" s="41"/>
      <c r="O18" s="41"/>
    </row>
    <row r="19" spans="2:15" ht="11.25">
      <c r="B19" s="76"/>
      <c r="C19" s="247"/>
      <c r="D19" s="256"/>
      <c r="E19" s="269"/>
      <c r="F19" s="270"/>
      <c r="G19" s="271"/>
      <c r="H19" s="272"/>
      <c r="I19" s="270"/>
      <c r="J19" s="270"/>
      <c r="K19" s="270"/>
      <c r="L19" s="270"/>
      <c r="M19" s="271"/>
      <c r="N19" s="41"/>
      <c r="O19" s="41"/>
    </row>
    <row r="20" spans="2:15" ht="11.25">
      <c r="B20" s="76"/>
      <c r="C20" s="247"/>
      <c r="D20" s="256"/>
      <c r="E20" s="273"/>
      <c r="F20" s="274"/>
      <c r="G20" s="275"/>
      <c r="H20" s="276"/>
      <c r="I20" s="274"/>
      <c r="J20" s="274"/>
      <c r="K20" s="274"/>
      <c r="L20" s="274"/>
      <c r="M20" s="275"/>
      <c r="N20" s="41"/>
      <c r="O20" s="41"/>
    </row>
    <row r="21" spans="2:15" ht="11.25">
      <c r="B21" s="76"/>
      <c r="C21" s="77" t="str">
        <f>+t_2</f>
        <v>2. Non-university postsecondary</v>
      </c>
      <c r="D21" s="256"/>
      <c r="E21" s="200"/>
      <c r="F21" s="201"/>
      <c r="G21" s="28">
        <v>85</v>
      </c>
      <c r="H21" s="201">
        <v>88</v>
      </c>
      <c r="I21" s="201">
        <v>79</v>
      </c>
      <c r="J21" s="201">
        <v>76</v>
      </c>
      <c r="K21" s="201">
        <v>78</v>
      </c>
      <c r="L21" s="201">
        <v>86</v>
      </c>
      <c r="M21" s="28">
        <v>91</v>
      </c>
      <c r="N21" s="41"/>
      <c r="O21" s="41"/>
    </row>
    <row r="22" spans="2:15" ht="11.25">
      <c r="B22" s="76"/>
      <c r="C22" s="246"/>
      <c r="D22" s="256"/>
      <c r="E22" s="277"/>
      <c r="F22" s="278"/>
      <c r="G22" s="279"/>
      <c r="H22" s="280"/>
      <c r="I22" s="278"/>
      <c r="J22" s="278"/>
      <c r="K22" s="278"/>
      <c r="L22" s="278"/>
      <c r="M22" s="279"/>
      <c r="N22" s="41"/>
      <c r="O22" s="41"/>
    </row>
    <row r="23" spans="2:15" ht="11.25">
      <c r="B23" s="76"/>
      <c r="C23" s="247"/>
      <c r="D23" s="256"/>
      <c r="E23" s="281"/>
      <c r="F23" s="282"/>
      <c r="G23" s="283"/>
      <c r="H23" s="284"/>
      <c r="I23" s="282"/>
      <c r="J23" s="282"/>
      <c r="K23" s="282"/>
      <c r="L23" s="282"/>
      <c r="M23" s="283"/>
      <c r="N23" s="41"/>
      <c r="O23" s="41"/>
    </row>
    <row r="24" spans="2:15" ht="11.25">
      <c r="B24" s="76"/>
      <c r="C24" s="247"/>
      <c r="D24" s="256"/>
      <c r="E24" s="281"/>
      <c r="F24" s="282"/>
      <c r="G24" s="283"/>
      <c r="H24" s="284"/>
      <c r="I24" s="282"/>
      <c r="J24" s="282"/>
      <c r="K24" s="282"/>
      <c r="L24" s="282"/>
      <c r="M24" s="283"/>
      <c r="N24" s="41"/>
      <c r="O24" s="41"/>
    </row>
    <row r="25" spans="2:15" ht="11.25">
      <c r="B25" s="188" t="str">
        <f>+ca_3</f>
        <v>C.Total (private and public) </v>
      </c>
      <c r="C25" s="189"/>
      <c r="D25" s="290" t="s">
        <v>361</v>
      </c>
      <c r="E25" s="249"/>
      <c r="F25" s="190"/>
      <c r="G25" s="191">
        <v>112</v>
      </c>
      <c r="H25" s="190">
        <v>179</v>
      </c>
      <c r="I25" s="190">
        <v>205</v>
      </c>
      <c r="J25" s="190">
        <v>237</v>
      </c>
      <c r="K25" s="190">
        <v>251</v>
      </c>
      <c r="L25" s="190">
        <v>275</v>
      </c>
      <c r="M25" s="191">
        <v>301</v>
      </c>
      <c r="N25" s="41"/>
      <c r="O25" s="41"/>
    </row>
    <row r="26" spans="2:15" ht="11.25">
      <c r="B26" s="192"/>
      <c r="C26" s="193" t="str">
        <f>+t_1</f>
        <v>1. Universities</v>
      </c>
      <c r="D26" s="291"/>
      <c r="E26" s="252"/>
      <c r="F26" s="195"/>
      <c r="G26" s="196">
        <f aca="true" t="shared" si="0" ref="G26:M26">+G8+G17</f>
        <v>11</v>
      </c>
      <c r="H26" s="195">
        <f t="shared" si="0"/>
        <v>12</v>
      </c>
      <c r="I26" s="195">
        <f t="shared" si="0"/>
        <v>13</v>
      </c>
      <c r="J26" s="195">
        <f t="shared" si="0"/>
        <v>16</v>
      </c>
      <c r="K26" s="195">
        <f t="shared" si="0"/>
        <v>16</v>
      </c>
      <c r="L26" s="195"/>
      <c r="M26" s="196">
        <f t="shared" si="0"/>
        <v>16</v>
      </c>
      <c r="N26" s="41"/>
      <c r="O26" s="41"/>
    </row>
    <row r="27" spans="2:15" ht="11.25">
      <c r="B27" s="76"/>
      <c r="C27" s="77"/>
      <c r="D27" s="256"/>
      <c r="E27" s="253"/>
      <c r="F27" s="78"/>
      <c r="G27" s="117"/>
      <c r="H27" s="78"/>
      <c r="I27" s="78"/>
      <c r="J27" s="78"/>
      <c r="K27" s="78"/>
      <c r="L27" s="78"/>
      <c r="M27" s="78"/>
      <c r="N27" s="41"/>
      <c r="O27" s="41"/>
    </row>
    <row r="28" spans="2:15" ht="11.25">
      <c r="B28" s="76"/>
      <c r="C28" s="77"/>
      <c r="D28" s="256"/>
      <c r="E28" s="253"/>
      <c r="F28" s="78"/>
      <c r="G28" s="117"/>
      <c r="H28" s="78"/>
      <c r="I28" s="78"/>
      <c r="J28" s="78"/>
      <c r="K28" s="78"/>
      <c r="L28" s="78"/>
      <c r="M28" s="78"/>
      <c r="N28" s="41"/>
      <c r="O28" s="41"/>
    </row>
    <row r="29" spans="2:15" ht="10.5" customHeight="1">
      <c r="B29" s="76"/>
      <c r="C29" s="77"/>
      <c r="D29" s="256"/>
      <c r="E29" s="253"/>
      <c r="F29" s="78"/>
      <c r="G29" s="117"/>
      <c r="H29" s="78"/>
      <c r="I29" s="78"/>
      <c r="J29" s="78"/>
      <c r="K29" s="78"/>
      <c r="L29" s="78"/>
      <c r="M29" s="78"/>
      <c r="N29" s="41"/>
      <c r="O29" s="41"/>
    </row>
    <row r="30" spans="2:15" ht="11.25">
      <c r="B30" s="76"/>
      <c r="C30" s="77" t="str">
        <f>+t_2</f>
        <v>2. Non-university postsecondary</v>
      </c>
      <c r="D30" s="256"/>
      <c r="E30" s="254"/>
      <c r="F30" s="79"/>
      <c r="G30" s="107">
        <f aca="true" t="shared" si="1" ref="G30:M30">+G12+G21</f>
        <v>85</v>
      </c>
      <c r="H30" s="79">
        <f t="shared" si="1"/>
        <v>167</v>
      </c>
      <c r="I30" s="79">
        <f t="shared" si="1"/>
        <v>192</v>
      </c>
      <c r="J30" s="79">
        <f t="shared" si="1"/>
        <v>221</v>
      </c>
      <c r="K30" s="79">
        <f t="shared" si="1"/>
        <v>235</v>
      </c>
      <c r="L30" s="79">
        <f t="shared" si="1"/>
        <v>259</v>
      </c>
      <c r="M30" s="107">
        <f t="shared" si="1"/>
        <v>285</v>
      </c>
      <c r="N30" s="41"/>
      <c r="O30" s="41"/>
    </row>
    <row r="31" spans="2:15" ht="11.25">
      <c r="B31" s="76"/>
      <c r="C31" s="194"/>
      <c r="D31" s="256"/>
      <c r="E31" s="254"/>
      <c r="F31" s="98"/>
      <c r="G31" s="108"/>
      <c r="H31" s="98"/>
      <c r="I31" s="98"/>
      <c r="J31" s="98"/>
      <c r="K31" s="98"/>
      <c r="L31" s="98"/>
      <c r="M31" s="108"/>
      <c r="N31" s="41"/>
      <c r="O31" s="41"/>
    </row>
    <row r="32" spans="2:15" ht="11.25">
      <c r="B32" s="76"/>
      <c r="C32" s="194"/>
      <c r="D32" s="256"/>
      <c r="E32" s="254"/>
      <c r="F32" s="98"/>
      <c r="G32" s="108"/>
      <c r="H32" s="98"/>
      <c r="I32" s="98"/>
      <c r="J32" s="98"/>
      <c r="K32" s="98"/>
      <c r="L32" s="98"/>
      <c r="M32" s="108"/>
      <c r="N32" s="41"/>
      <c r="O32" s="41"/>
    </row>
    <row r="33" spans="2:15" ht="11.25">
      <c r="B33" s="67"/>
      <c r="C33" s="235"/>
      <c r="D33" s="288"/>
      <c r="E33" s="255"/>
      <c r="F33" s="82"/>
      <c r="G33" s="109"/>
      <c r="H33" s="236"/>
      <c r="I33" s="236"/>
      <c r="J33" s="236"/>
      <c r="K33" s="236"/>
      <c r="L33" s="236"/>
      <c r="M33" s="237"/>
      <c r="N33" s="41"/>
      <c r="O33" s="41"/>
    </row>
    <row r="36" spans="2:15" ht="12.75">
      <c r="B36" s="110" t="s">
        <v>140</v>
      </c>
      <c r="C36" s="174"/>
      <c r="D36" s="376"/>
      <c r="E36" s="112">
        <v>1980</v>
      </c>
      <c r="F36" s="112">
        <v>1985</v>
      </c>
      <c r="G36" s="112">
        <v>1990</v>
      </c>
      <c r="H36" s="112">
        <v>1995</v>
      </c>
      <c r="I36" s="112">
        <v>1996</v>
      </c>
      <c r="J36" s="112">
        <v>1997</v>
      </c>
      <c r="K36" s="112">
        <v>1998</v>
      </c>
      <c r="L36" s="112">
        <v>1999</v>
      </c>
      <c r="M36" s="113">
        <v>2000</v>
      </c>
      <c r="N36" s="43"/>
      <c r="O36" s="43"/>
    </row>
    <row r="37" spans="2:15" ht="33" customHeight="1">
      <c r="B37" s="169">
        <v>1</v>
      </c>
      <c r="C37" s="173" t="s">
        <v>93</v>
      </c>
      <c r="D37" s="218"/>
      <c r="E37" s="204" t="str">
        <f aca="true" t="shared" si="2" ref="E37:M37">+IF(E25=0,"-",E7/E25)</f>
        <v>-</v>
      </c>
      <c r="F37" s="204" t="str">
        <f t="shared" si="2"/>
        <v>-</v>
      </c>
      <c r="G37" s="204">
        <f t="shared" si="2"/>
        <v>0.05357142857142857</v>
      </c>
      <c r="H37" s="204">
        <f t="shared" si="2"/>
        <v>0.44692737430167595</v>
      </c>
      <c r="I37" s="204">
        <f t="shared" si="2"/>
        <v>0.5560975609756098</v>
      </c>
      <c r="J37" s="204">
        <f t="shared" si="2"/>
        <v>0.6160337552742616</v>
      </c>
      <c r="K37" s="204">
        <f t="shared" si="2"/>
        <v>0.6294820717131474</v>
      </c>
      <c r="L37" s="204">
        <f t="shared" si="2"/>
        <v>0.6327272727272727</v>
      </c>
      <c r="M37" s="205">
        <f t="shared" si="2"/>
        <v>0.6478405315614618</v>
      </c>
      <c r="N37" s="44"/>
      <c r="O37" s="44"/>
    </row>
    <row r="38" spans="2:15" ht="33" customHeight="1">
      <c r="B38" s="169">
        <v>2</v>
      </c>
      <c r="C38" s="170" t="s">
        <v>94</v>
      </c>
      <c r="D38" s="219"/>
      <c r="E38" s="22" t="str">
        <f>+IF(E7=0,"-",E8/E7)</f>
        <v>-</v>
      </c>
      <c r="F38" s="22" t="str">
        <f aca="true" t="shared" si="3" ref="F38:M38">+IF(F7=0,"-",F8/F7)</f>
        <v>-</v>
      </c>
      <c r="G38" s="22">
        <f t="shared" si="3"/>
        <v>0</v>
      </c>
      <c r="H38" s="22">
        <f t="shared" si="3"/>
        <v>0.0125</v>
      </c>
      <c r="I38" s="22">
        <f t="shared" si="3"/>
        <v>0.008771929824561403</v>
      </c>
      <c r="J38" s="22">
        <f t="shared" si="3"/>
        <v>0.00684931506849315</v>
      </c>
      <c r="K38" s="22">
        <f t="shared" si="3"/>
        <v>0.006329113924050633</v>
      </c>
      <c r="L38" s="22">
        <f t="shared" si="3"/>
        <v>0.005747126436781609</v>
      </c>
      <c r="M38" s="29">
        <f t="shared" si="3"/>
        <v>0.005128205128205128</v>
      </c>
      <c r="N38" s="45"/>
      <c r="O38" s="45"/>
    </row>
    <row r="39" spans="2:15" ht="33" customHeight="1">
      <c r="B39" s="171">
        <v>3</v>
      </c>
      <c r="C39" s="172" t="s">
        <v>95</v>
      </c>
      <c r="D39" s="220"/>
      <c r="E39" s="206" t="s">
        <v>163</v>
      </c>
      <c r="F39" s="206" t="str">
        <f aca="true" t="shared" si="4" ref="F39:M39">IF((F8+F17)=0,"-",+F8/(F8+F17))</f>
        <v>-</v>
      </c>
      <c r="G39" s="206">
        <f t="shared" si="4"/>
        <v>0</v>
      </c>
      <c r="H39" s="206">
        <f t="shared" si="4"/>
        <v>0.08333333333333333</v>
      </c>
      <c r="I39" s="206">
        <f t="shared" si="4"/>
        <v>0.07692307692307693</v>
      </c>
      <c r="J39" s="206">
        <f t="shared" si="4"/>
        <v>0.0625</v>
      </c>
      <c r="K39" s="206">
        <f t="shared" si="4"/>
        <v>0.0625</v>
      </c>
      <c r="L39" s="206">
        <f t="shared" si="4"/>
        <v>0.0625</v>
      </c>
      <c r="M39" s="207">
        <f t="shared" si="4"/>
        <v>0.0625</v>
      </c>
      <c r="N39" s="44"/>
      <c r="O39" s="44"/>
    </row>
    <row r="40" spans="1:2" ht="12.75">
      <c r="A40" s="2"/>
      <c r="B40" s="11"/>
    </row>
    <row r="41" ht="12.75">
      <c r="B41" s="263" t="s">
        <v>96</v>
      </c>
    </row>
    <row r="43" spans="2:13" ht="10.5">
      <c r="B43" s="262" t="s">
        <v>97</v>
      </c>
      <c r="C43" s="90"/>
      <c r="D43" s="91"/>
      <c r="E43" s="91"/>
      <c r="F43" s="91"/>
      <c r="G43" s="91"/>
      <c r="H43" s="91"/>
      <c r="I43" s="91"/>
      <c r="J43" s="91"/>
      <c r="K43" s="91"/>
      <c r="L43" s="91"/>
      <c r="M43" s="92"/>
    </row>
    <row r="44" spans="2:13" ht="12" customHeight="1">
      <c r="B44" s="94" t="s">
        <v>98</v>
      </c>
      <c r="C44" s="95" t="s">
        <v>99</v>
      </c>
      <c r="D44" s="96"/>
      <c r="E44" s="96"/>
      <c r="F44" s="96"/>
      <c r="G44" s="96"/>
      <c r="H44" s="96"/>
      <c r="I44" s="96"/>
      <c r="J44" s="96"/>
      <c r="K44" s="96"/>
      <c r="L44" s="96"/>
      <c r="M44" s="97"/>
    </row>
    <row r="45" spans="2:15" s="257" customFormat="1" ht="23.25" customHeight="1">
      <c r="B45" s="258">
        <v>1</v>
      </c>
      <c r="C45" s="406" t="s">
        <v>363</v>
      </c>
      <c r="D45" s="407"/>
      <c r="E45" s="407"/>
      <c r="F45" s="407"/>
      <c r="G45" s="407"/>
      <c r="H45" s="407"/>
      <c r="I45" s="407"/>
      <c r="J45" s="407"/>
      <c r="K45" s="407"/>
      <c r="L45" s="407"/>
      <c r="M45" s="408"/>
      <c r="N45" s="259"/>
      <c r="O45" s="259"/>
    </row>
    <row r="46" spans="2:15" s="257" customFormat="1" ht="23.25" customHeight="1">
      <c r="B46" s="260">
        <v>2</v>
      </c>
      <c r="C46" s="403" t="s">
        <v>360</v>
      </c>
      <c r="D46" s="404"/>
      <c r="E46" s="404"/>
      <c r="F46" s="404"/>
      <c r="G46" s="404"/>
      <c r="H46" s="404"/>
      <c r="I46" s="404"/>
      <c r="J46" s="404"/>
      <c r="K46" s="404"/>
      <c r="L46" s="404"/>
      <c r="M46" s="405"/>
      <c r="N46" s="259"/>
      <c r="O46" s="259"/>
    </row>
    <row r="47" spans="2:15" s="257" customFormat="1" ht="54.75" customHeight="1">
      <c r="B47" s="260">
        <v>3</v>
      </c>
      <c r="C47" s="403" t="s">
        <v>368</v>
      </c>
      <c r="D47" s="404"/>
      <c r="E47" s="404"/>
      <c r="F47" s="404"/>
      <c r="G47" s="404"/>
      <c r="H47" s="404"/>
      <c r="I47" s="404"/>
      <c r="J47" s="404"/>
      <c r="K47" s="404"/>
      <c r="L47" s="404"/>
      <c r="M47" s="405"/>
      <c r="N47" s="259"/>
      <c r="O47" s="259"/>
    </row>
    <row r="48" spans="2:15" s="257" customFormat="1" ht="15" customHeight="1">
      <c r="B48" s="260">
        <v>4</v>
      </c>
      <c r="C48" s="403" t="s">
        <v>348</v>
      </c>
      <c r="D48" s="409"/>
      <c r="E48" s="409"/>
      <c r="F48" s="409"/>
      <c r="G48" s="409"/>
      <c r="H48" s="409"/>
      <c r="I48" s="409"/>
      <c r="J48" s="409"/>
      <c r="K48" s="409"/>
      <c r="L48" s="409"/>
      <c r="M48" s="410"/>
      <c r="N48" s="259"/>
      <c r="O48" s="259"/>
    </row>
    <row r="49" spans="2:15" s="257" customFormat="1" ht="45.75" customHeight="1">
      <c r="B49" s="260">
        <v>5</v>
      </c>
      <c r="C49" s="403" t="s">
        <v>362</v>
      </c>
      <c r="D49" s="404"/>
      <c r="E49" s="404"/>
      <c r="F49" s="404"/>
      <c r="G49" s="404"/>
      <c r="H49" s="404"/>
      <c r="I49" s="404"/>
      <c r="J49" s="404"/>
      <c r="K49" s="404"/>
      <c r="L49" s="404"/>
      <c r="M49" s="405"/>
      <c r="N49" s="259"/>
      <c r="O49" s="259"/>
    </row>
    <row r="50" spans="2:15" s="257" customFormat="1" ht="18" customHeight="1">
      <c r="B50" s="261"/>
      <c r="N50" s="259"/>
      <c r="O50" s="259"/>
    </row>
    <row r="51" spans="2:15" s="257" customFormat="1" ht="18" customHeight="1">
      <c r="B51" s="379"/>
      <c r="N51" s="259"/>
      <c r="O51" s="259"/>
    </row>
  </sheetData>
  <mergeCells count="5">
    <mergeCell ref="C49:M49"/>
    <mergeCell ref="C45:M45"/>
    <mergeCell ref="C48:M48"/>
    <mergeCell ref="C46:M46"/>
    <mergeCell ref="C47:M47"/>
  </mergeCells>
  <hyperlinks>
    <hyperlink ref="B41" location="'List of private institutions'!A1" display="List of private institutions, as of 2000"/>
  </hyperlinks>
  <printOptions/>
  <pageMargins left="0.75" right="0.75" top="1" bottom="1" header="0" footer="0"/>
  <pageSetup horizontalDpi="600" verticalDpi="600" orientation="portrait" scale="80" r:id="rId2"/>
  <drawing r:id="rId1"/>
</worksheet>
</file>

<file path=xl/worksheets/sheet3.xml><?xml version="1.0" encoding="utf-8"?>
<worksheet xmlns="http://schemas.openxmlformats.org/spreadsheetml/2006/main" xmlns:r="http://schemas.openxmlformats.org/officeDocument/2006/relationships">
  <sheetPr codeName="Hoja4"/>
  <dimension ref="A3:O351"/>
  <sheetViews>
    <sheetView showGridLines="0" workbookViewId="0" topLeftCell="A1">
      <selection activeCell="A1" sqref="A1"/>
    </sheetView>
  </sheetViews>
  <sheetFormatPr defaultColWidth="9.140625" defaultRowHeight="12.75"/>
  <cols>
    <col min="1" max="1" width="1.8515625" style="2" customWidth="1"/>
    <col min="2" max="2" width="6.421875" style="2" customWidth="1"/>
    <col min="3" max="3" width="29.7109375" style="2" customWidth="1"/>
    <col min="4" max="4" width="6.00390625" style="227" customWidth="1"/>
    <col min="5" max="8" width="8.7109375" style="2" customWidth="1"/>
    <col min="9" max="9" width="8.7109375" style="0" customWidth="1"/>
    <col min="10" max="10" width="9.8515625" style="0" customWidth="1"/>
    <col min="11" max="11" width="10.28125" style="0" customWidth="1"/>
    <col min="12" max="12" width="11.140625" style="0" customWidth="1"/>
    <col min="13" max="13" width="9.8515625" style="0" customWidth="1"/>
    <col min="14" max="14" width="3.28125" style="0" customWidth="1"/>
    <col min="15" max="16384" width="11.421875" style="0" customWidth="1"/>
  </cols>
  <sheetData>
    <row r="3" spans="2:13" ht="15">
      <c r="B3" s="69" t="str">
        <f>+Index!B9</f>
        <v>II.1. Enrollments by type of institution</v>
      </c>
      <c r="C3" s="70"/>
      <c r="D3" s="71"/>
      <c r="E3" s="71"/>
      <c r="F3" s="71"/>
      <c r="G3" s="71"/>
      <c r="H3" s="71"/>
      <c r="I3" s="71"/>
      <c r="J3" s="71"/>
      <c r="K3" s="71"/>
      <c r="L3" s="71"/>
      <c r="M3" s="72"/>
    </row>
    <row r="4" spans="2:13" ht="12.75">
      <c r="B4" s="6"/>
      <c r="C4" s="6"/>
      <c r="D4" s="7"/>
      <c r="E4" s="7"/>
      <c r="F4" s="7"/>
      <c r="G4" s="7"/>
      <c r="H4" s="7"/>
      <c r="I4" s="7"/>
      <c r="J4" s="7"/>
      <c r="K4" s="7"/>
      <c r="L4" s="7"/>
      <c r="M4" s="7"/>
    </row>
    <row r="5" spans="2:13" ht="13.5" thickBot="1">
      <c r="B5" s="23" t="s">
        <v>61</v>
      </c>
      <c r="C5" s="31"/>
      <c r="D5" s="211" t="s">
        <v>92</v>
      </c>
      <c r="E5" s="24">
        <v>1980</v>
      </c>
      <c r="F5" s="24">
        <v>1985</v>
      </c>
      <c r="G5" s="24">
        <v>1990</v>
      </c>
      <c r="H5" s="24">
        <v>1995</v>
      </c>
      <c r="I5" s="24">
        <v>1996</v>
      </c>
      <c r="J5" s="24">
        <v>1997</v>
      </c>
      <c r="K5" s="24">
        <v>1998</v>
      </c>
      <c r="L5" s="24">
        <v>1999</v>
      </c>
      <c r="M5" s="25">
        <v>2000</v>
      </c>
    </row>
    <row r="6" spans="1:13" s="152" customFormat="1" ht="12.75">
      <c r="A6" s="3"/>
      <c r="B6" s="38" t="str">
        <f>+ca_1</f>
        <v>A. Private Institutions</v>
      </c>
      <c r="C6" s="32"/>
      <c r="D6" s="292"/>
      <c r="E6" s="299"/>
      <c r="F6" s="299"/>
      <c r="G6" s="299"/>
      <c r="H6" s="299">
        <v>89399</v>
      </c>
      <c r="I6" s="299">
        <v>142928</v>
      </c>
      <c r="J6" s="299">
        <f>+J7+J11</f>
        <v>226329</v>
      </c>
      <c r="K6" s="299">
        <f>+K7+K11</f>
        <v>330947</v>
      </c>
      <c r="L6" s="299">
        <v>414443</v>
      </c>
      <c r="M6" s="300">
        <v>471443</v>
      </c>
    </row>
    <row r="7" spans="2:13" ht="12.75">
      <c r="B7" s="76"/>
      <c r="C7" s="77" t="str">
        <f>+t_1</f>
        <v>1. Universities</v>
      </c>
      <c r="D7" s="293">
        <v>2</v>
      </c>
      <c r="E7" s="179"/>
      <c r="F7" s="240"/>
      <c r="G7" s="240"/>
      <c r="H7" s="240">
        <v>13261</v>
      </c>
      <c r="I7" s="240">
        <v>13801</v>
      </c>
      <c r="J7" s="240">
        <v>14958</v>
      </c>
      <c r="K7" s="240">
        <v>14798</v>
      </c>
      <c r="L7" s="240">
        <v>15693</v>
      </c>
      <c r="M7" s="240">
        <v>16574</v>
      </c>
    </row>
    <row r="8" spans="2:13" ht="15">
      <c r="B8" s="76"/>
      <c r="C8" s="388">
        <f>+'I. Institutions'!C9</f>
        <v>0</v>
      </c>
      <c r="D8" s="378"/>
      <c r="E8" s="318"/>
      <c r="F8" s="319"/>
      <c r="G8" s="319"/>
      <c r="H8" s="319"/>
      <c r="I8" s="319"/>
      <c r="J8" s="319"/>
      <c r="K8" s="319"/>
      <c r="L8" s="319"/>
      <c r="M8" s="320"/>
    </row>
    <row r="9" spans="2:13" ht="15">
      <c r="B9" s="76"/>
      <c r="C9" s="388">
        <f>+'I. Institutions'!C10</f>
        <v>0</v>
      </c>
      <c r="D9" s="378"/>
      <c r="E9" s="321"/>
      <c r="F9" s="322"/>
      <c r="G9" s="322"/>
      <c r="H9" s="322"/>
      <c r="I9" s="322"/>
      <c r="J9" s="322"/>
      <c r="K9" s="322"/>
      <c r="L9" s="322"/>
      <c r="M9" s="323"/>
    </row>
    <row r="10" spans="2:13" ht="15">
      <c r="B10" s="76"/>
      <c r="C10" s="388">
        <f>+'I. Institutions'!C11</f>
        <v>0</v>
      </c>
      <c r="D10" s="378"/>
      <c r="E10" s="324"/>
      <c r="F10" s="325"/>
      <c r="G10" s="325"/>
      <c r="H10" s="325"/>
      <c r="I10" s="325"/>
      <c r="J10" s="325"/>
      <c r="K10" s="325"/>
      <c r="L10" s="325"/>
      <c r="M10" s="326"/>
    </row>
    <row r="11" spans="2:13" ht="15">
      <c r="B11" s="76"/>
      <c r="C11" s="77" t="str">
        <f>+t_2</f>
        <v>2. Non-university postsecondary</v>
      </c>
      <c r="D11" s="378"/>
      <c r="E11" s="179"/>
      <c r="F11" s="180"/>
      <c r="G11" s="180"/>
      <c r="H11" s="180">
        <v>76138</v>
      </c>
      <c r="I11" s="180">
        <v>129127</v>
      </c>
      <c r="J11" s="180">
        <v>211371</v>
      </c>
      <c r="K11" s="180">
        <v>316149</v>
      </c>
      <c r="L11" s="180">
        <v>402750</v>
      </c>
      <c r="M11" s="147">
        <v>454869</v>
      </c>
    </row>
    <row r="12" spans="2:13" ht="15">
      <c r="B12" s="76"/>
      <c r="C12" s="388">
        <f>+'I. Institutions'!C13</f>
        <v>0</v>
      </c>
      <c r="D12" s="378"/>
      <c r="E12" s="331"/>
      <c r="F12" s="313"/>
      <c r="G12" s="313"/>
      <c r="H12" s="313"/>
      <c r="I12" s="313"/>
      <c r="J12" s="313"/>
      <c r="K12" s="313"/>
      <c r="L12" s="313"/>
      <c r="M12" s="314"/>
    </row>
    <row r="13" spans="2:13" ht="15">
      <c r="B13" s="76"/>
      <c r="C13" s="388">
        <f>+'I. Institutions'!C14</f>
        <v>0</v>
      </c>
      <c r="D13" s="378"/>
      <c r="E13" s="333"/>
      <c r="F13" s="316"/>
      <c r="G13" s="316"/>
      <c r="H13" s="316"/>
      <c r="I13" s="316"/>
      <c r="J13" s="316"/>
      <c r="K13" s="316"/>
      <c r="L13" s="316"/>
      <c r="M13" s="317"/>
    </row>
    <row r="14" spans="1:13" s="152" customFormat="1" ht="12.75">
      <c r="A14" s="3"/>
      <c r="B14" s="76"/>
      <c r="C14" s="388">
        <f>+'I. Institutions'!C15</f>
        <v>0</v>
      </c>
      <c r="D14" s="293"/>
      <c r="E14" s="315"/>
      <c r="F14" s="316"/>
      <c r="G14" s="316"/>
      <c r="H14" s="316"/>
      <c r="I14" s="316"/>
      <c r="J14" s="316"/>
      <c r="K14" s="316"/>
      <c r="L14" s="316"/>
      <c r="M14" s="317"/>
    </row>
    <row r="15" spans="2:13" ht="12.75">
      <c r="B15" s="39" t="str">
        <f>+ca_2</f>
        <v>B. Public Institutions</v>
      </c>
      <c r="C15" s="33" t="s">
        <v>163</v>
      </c>
      <c r="D15" s="294"/>
      <c r="E15" s="301"/>
      <c r="F15" s="301"/>
      <c r="G15" s="301"/>
      <c r="H15" s="301">
        <v>705201</v>
      </c>
      <c r="I15" s="301">
        <v>779239</v>
      </c>
      <c r="J15" s="301">
        <f>+J16+J20</f>
        <v>860069</v>
      </c>
      <c r="K15" s="301">
        <f>+K16+K20</f>
        <v>937467</v>
      </c>
      <c r="L15" s="301">
        <v>1007403</v>
      </c>
      <c r="M15" s="147">
        <v>1106798</v>
      </c>
    </row>
    <row r="16" spans="2:13" ht="12.75">
      <c r="B16" s="76"/>
      <c r="C16" s="77" t="str">
        <f>+t_1</f>
        <v>1. Universities</v>
      </c>
      <c r="D16" s="293"/>
      <c r="E16" s="179"/>
      <c r="F16" s="240"/>
      <c r="G16" s="240"/>
      <c r="H16" s="240">
        <v>242133</v>
      </c>
      <c r="I16" s="240">
        <v>292494</v>
      </c>
      <c r="J16" s="240">
        <v>316792</v>
      </c>
      <c r="K16" s="240">
        <v>340047</v>
      </c>
      <c r="L16" s="240">
        <v>392191</v>
      </c>
      <c r="M16" s="240">
        <v>423560</v>
      </c>
    </row>
    <row r="17" spans="2:13" ht="12.75">
      <c r="B17" s="76"/>
      <c r="C17" s="388">
        <f>+'I. Institutions'!C18</f>
        <v>0</v>
      </c>
      <c r="D17" s="293"/>
      <c r="E17" s="318"/>
      <c r="F17" s="319"/>
      <c r="G17" s="319"/>
      <c r="H17" s="319"/>
      <c r="I17" s="319"/>
      <c r="J17" s="319"/>
      <c r="K17" s="319"/>
      <c r="L17" s="319"/>
      <c r="M17" s="320"/>
    </row>
    <row r="18" spans="2:13" ht="12.75">
      <c r="B18" s="76"/>
      <c r="C18" s="388">
        <f>+'I. Institutions'!C19</f>
        <v>0</v>
      </c>
      <c r="D18" s="293"/>
      <c r="E18" s="332"/>
      <c r="F18" s="322"/>
      <c r="G18" s="322"/>
      <c r="H18" s="322"/>
      <c r="I18" s="322"/>
      <c r="J18" s="322"/>
      <c r="K18" s="322"/>
      <c r="L18" s="322"/>
      <c r="M18" s="323"/>
    </row>
    <row r="19" spans="2:13" ht="12.75">
      <c r="B19" s="76"/>
      <c r="C19" s="388">
        <f>+'I. Institutions'!C20</f>
        <v>0</v>
      </c>
      <c r="D19" s="293"/>
      <c r="E19" s="324"/>
      <c r="F19" s="325"/>
      <c r="G19" s="325"/>
      <c r="H19" s="325"/>
      <c r="I19" s="325"/>
      <c r="J19" s="325"/>
      <c r="K19" s="325"/>
      <c r="L19" s="325"/>
      <c r="M19" s="326"/>
    </row>
    <row r="20" spans="2:13" ht="12.75">
      <c r="B20" s="76"/>
      <c r="C20" s="77" t="str">
        <f>+t_2</f>
        <v>2. Non-university postsecondary</v>
      </c>
      <c r="D20" s="293"/>
      <c r="E20" s="179"/>
      <c r="F20" s="180"/>
      <c r="G20" s="180"/>
      <c r="H20" s="180">
        <v>463068</v>
      </c>
      <c r="I20" s="180">
        <v>486745</v>
      </c>
      <c r="J20" s="180">
        <v>543277</v>
      </c>
      <c r="K20" s="180">
        <v>597420</v>
      </c>
      <c r="L20" s="180">
        <v>615212</v>
      </c>
      <c r="M20" s="147">
        <v>683238</v>
      </c>
    </row>
    <row r="21" spans="2:13" ht="12.75">
      <c r="B21" s="76"/>
      <c r="C21" s="388">
        <f>+'I. Institutions'!C22</f>
        <v>0</v>
      </c>
      <c r="D21" s="293"/>
      <c r="E21" s="331"/>
      <c r="F21" s="313"/>
      <c r="G21" s="313"/>
      <c r="H21" s="313"/>
      <c r="I21" s="313"/>
      <c r="J21" s="313"/>
      <c r="K21" s="313"/>
      <c r="L21" s="313"/>
      <c r="M21" s="314"/>
    </row>
    <row r="22" spans="1:13" s="152" customFormat="1" ht="12.75">
      <c r="A22" s="3"/>
      <c r="B22" s="76"/>
      <c r="C22" s="388">
        <f>+'I. Institutions'!C23</f>
        <v>0</v>
      </c>
      <c r="D22" s="293"/>
      <c r="E22" s="333"/>
      <c r="F22" s="316"/>
      <c r="G22" s="316"/>
      <c r="H22" s="316"/>
      <c r="I22" s="316"/>
      <c r="J22" s="316"/>
      <c r="K22" s="316"/>
      <c r="L22" s="316"/>
      <c r="M22" s="317"/>
    </row>
    <row r="23" spans="2:13" ht="12.75">
      <c r="B23" s="76"/>
      <c r="C23" s="388">
        <f>+'I. Institutions'!C24</f>
        <v>0</v>
      </c>
      <c r="D23" s="293"/>
      <c r="E23" s="315"/>
      <c r="F23" s="316"/>
      <c r="G23" s="316"/>
      <c r="H23" s="316"/>
      <c r="I23" s="316"/>
      <c r="J23" s="316"/>
      <c r="K23" s="316"/>
      <c r="L23" s="316"/>
      <c r="M23" s="317"/>
    </row>
    <row r="24" spans="2:13" ht="12.75">
      <c r="B24" s="188" t="str">
        <f>+ca_3</f>
        <v>C.Total (private and public) </v>
      </c>
      <c r="C24" s="189"/>
      <c r="D24" s="295">
        <v>1</v>
      </c>
      <c r="E24" s="302"/>
      <c r="F24" s="302"/>
      <c r="G24" s="302">
        <v>403824</v>
      </c>
      <c r="H24" s="302">
        <v>794600</v>
      </c>
      <c r="I24" s="302">
        <v>922167</v>
      </c>
      <c r="J24" s="302">
        <v>1086398</v>
      </c>
      <c r="K24" s="302">
        <v>1268414</v>
      </c>
      <c r="L24" s="302">
        <v>1425846</v>
      </c>
      <c r="M24" s="303">
        <v>1578241</v>
      </c>
    </row>
    <row r="25" spans="2:13" ht="12.75">
      <c r="B25" s="192"/>
      <c r="C25" s="193" t="str">
        <f>+t_1</f>
        <v>1. Universities</v>
      </c>
      <c r="D25" s="296"/>
      <c r="E25" s="304"/>
      <c r="F25" s="304"/>
      <c r="G25" s="304"/>
      <c r="H25" s="304">
        <f aca="true" t="shared" si="0" ref="H25:M25">+H7+H16</f>
        <v>255394</v>
      </c>
      <c r="I25" s="304">
        <f t="shared" si="0"/>
        <v>306295</v>
      </c>
      <c r="J25" s="304">
        <f t="shared" si="0"/>
        <v>331750</v>
      </c>
      <c r="K25" s="304">
        <f t="shared" si="0"/>
        <v>354845</v>
      </c>
      <c r="L25" s="304">
        <f t="shared" si="0"/>
        <v>407884</v>
      </c>
      <c r="M25" s="305">
        <f t="shared" si="0"/>
        <v>440134</v>
      </c>
    </row>
    <row r="26" spans="2:13" ht="12.75">
      <c r="B26" s="76"/>
      <c r="C26" s="77"/>
      <c r="D26" s="297"/>
      <c r="E26" s="306"/>
      <c r="F26" s="306"/>
      <c r="G26" s="306"/>
      <c r="H26" s="306"/>
      <c r="I26" s="306"/>
      <c r="J26" s="306"/>
      <c r="K26" s="306"/>
      <c r="L26" s="306"/>
      <c r="M26" s="306"/>
    </row>
    <row r="27" spans="2:13" ht="12.75">
      <c r="B27" s="76"/>
      <c r="C27" s="77"/>
      <c r="D27" s="297"/>
      <c r="E27" s="306"/>
      <c r="F27" s="306"/>
      <c r="G27" s="306"/>
      <c r="H27" s="306"/>
      <c r="I27" s="306"/>
      <c r="J27" s="306"/>
      <c r="K27" s="306"/>
      <c r="L27" s="306"/>
      <c r="M27" s="306"/>
    </row>
    <row r="28" spans="2:13" ht="12.75">
      <c r="B28" s="76"/>
      <c r="C28" s="77"/>
      <c r="D28" s="297"/>
      <c r="E28" s="306"/>
      <c r="F28" s="306"/>
      <c r="G28" s="306"/>
      <c r="H28" s="306"/>
      <c r="I28" s="306"/>
      <c r="J28" s="306"/>
      <c r="K28" s="306"/>
      <c r="L28" s="306"/>
      <c r="M28" s="306"/>
    </row>
    <row r="29" spans="2:13" ht="12.75">
      <c r="B29" s="76"/>
      <c r="C29" s="77" t="str">
        <f>+t_2</f>
        <v>2. Non-university postsecondary</v>
      </c>
      <c r="D29" s="297"/>
      <c r="E29" s="307"/>
      <c r="F29" s="307"/>
      <c r="G29" s="307"/>
      <c r="H29" s="307">
        <f aca="true" t="shared" si="1" ref="H29:M29">+H11+H20</f>
        <v>539206</v>
      </c>
      <c r="I29" s="307">
        <f t="shared" si="1"/>
        <v>615872</v>
      </c>
      <c r="J29" s="307">
        <f t="shared" si="1"/>
        <v>754648</v>
      </c>
      <c r="K29" s="307">
        <f t="shared" si="1"/>
        <v>913569</v>
      </c>
      <c r="L29" s="307">
        <f t="shared" si="1"/>
        <v>1017962</v>
      </c>
      <c r="M29" s="308">
        <f t="shared" si="1"/>
        <v>1138107</v>
      </c>
    </row>
    <row r="30" spans="2:13" ht="12.75">
      <c r="B30" s="76"/>
      <c r="C30" s="194"/>
      <c r="D30" s="297"/>
      <c r="E30" s="307"/>
      <c r="F30" s="309"/>
      <c r="G30" s="309"/>
      <c r="H30" s="309"/>
      <c r="I30" s="309"/>
      <c r="J30" s="309"/>
      <c r="K30" s="309"/>
      <c r="L30" s="309"/>
      <c r="M30" s="310"/>
    </row>
    <row r="31" spans="2:13" ht="12.75">
      <c r="B31" s="76"/>
      <c r="C31" s="194"/>
      <c r="D31" s="297"/>
      <c r="E31" s="307"/>
      <c r="F31" s="309"/>
      <c r="G31" s="309"/>
      <c r="H31" s="309"/>
      <c r="I31" s="309"/>
      <c r="J31" s="309"/>
      <c r="K31" s="309"/>
      <c r="L31" s="309"/>
      <c r="M31" s="310"/>
    </row>
    <row r="32" spans="2:13" ht="12.75">
      <c r="B32" s="67"/>
      <c r="C32" s="235"/>
      <c r="D32" s="298"/>
      <c r="E32" s="311"/>
      <c r="F32" s="311"/>
      <c r="G32" s="311"/>
      <c r="H32" s="311"/>
      <c r="I32" s="311"/>
      <c r="J32" s="311"/>
      <c r="K32" s="311"/>
      <c r="L32" s="311"/>
      <c r="M32" s="312"/>
    </row>
    <row r="33" spans="2:13" ht="12.75">
      <c r="B33" s="6"/>
      <c r="C33" s="6"/>
      <c r="D33" s="7"/>
      <c r="E33" s="7"/>
      <c r="F33" s="7"/>
      <c r="G33" s="7"/>
      <c r="H33" s="7"/>
      <c r="I33" s="7"/>
      <c r="J33" s="7"/>
      <c r="K33" s="7"/>
      <c r="L33" s="7"/>
      <c r="M33" s="7"/>
    </row>
    <row r="34" spans="2:13" ht="12.75">
      <c r="B34" s="6"/>
      <c r="C34" s="6"/>
      <c r="D34" s="7"/>
      <c r="E34" s="7"/>
      <c r="F34" s="7"/>
      <c r="G34" s="7"/>
      <c r="H34" s="7"/>
      <c r="I34" s="7"/>
      <c r="J34" s="7"/>
      <c r="K34" s="7"/>
      <c r="L34" s="7"/>
      <c r="M34" s="7"/>
    </row>
    <row r="35" spans="2:13" ht="12.75">
      <c r="B35" s="6"/>
      <c r="C35" s="6"/>
      <c r="D35" s="7"/>
      <c r="E35" s="7"/>
      <c r="F35" s="7"/>
      <c r="G35" s="7"/>
      <c r="H35" s="7"/>
      <c r="I35" s="7"/>
      <c r="J35" s="7"/>
      <c r="K35" s="7"/>
      <c r="L35" s="7"/>
      <c r="M35" s="7"/>
    </row>
    <row r="36" spans="1:13" ht="12.75">
      <c r="A36"/>
      <c r="B36" s="110" t="s">
        <v>140</v>
      </c>
      <c r="C36" s="64"/>
      <c r="D36" s="221"/>
      <c r="E36" s="65">
        <v>1980</v>
      </c>
      <c r="F36" s="65">
        <v>1985</v>
      </c>
      <c r="G36" s="65">
        <v>1990</v>
      </c>
      <c r="H36" s="65">
        <v>1995</v>
      </c>
      <c r="I36" s="65">
        <v>1996</v>
      </c>
      <c r="J36" s="65">
        <v>1997</v>
      </c>
      <c r="K36" s="65">
        <v>1998</v>
      </c>
      <c r="L36" s="65">
        <v>1999</v>
      </c>
      <c r="M36" s="66">
        <v>2000</v>
      </c>
    </row>
    <row r="37" spans="1:13" ht="29.25" customHeight="1">
      <c r="A37"/>
      <c r="B37" s="161">
        <v>1</v>
      </c>
      <c r="C37" s="162" t="s">
        <v>104</v>
      </c>
      <c r="D37" s="89"/>
      <c r="E37" s="327" t="str">
        <f>+IF(E24=0,"-",E6/E24)</f>
        <v>-</v>
      </c>
      <c r="F37" s="327" t="str">
        <f aca="true" t="shared" si="2" ref="F37:M37">+IF(F24=0,"-",F6/F24)</f>
        <v>-</v>
      </c>
      <c r="G37" s="327"/>
      <c r="H37" s="327">
        <f t="shared" si="2"/>
        <v>0.11250818021646111</v>
      </c>
      <c r="I37" s="327">
        <f t="shared" si="2"/>
        <v>0.15499144948799945</v>
      </c>
      <c r="J37" s="327">
        <f t="shared" si="2"/>
        <v>0.20832972814751133</v>
      </c>
      <c r="K37" s="327">
        <f t="shared" si="2"/>
        <v>0.2609140233393829</v>
      </c>
      <c r="L37" s="327">
        <f t="shared" si="2"/>
        <v>0.2906646299810779</v>
      </c>
      <c r="M37" s="328">
        <f t="shared" si="2"/>
        <v>0.29871420144325234</v>
      </c>
    </row>
    <row r="38" spans="1:13" ht="36" customHeight="1">
      <c r="A38"/>
      <c r="B38" s="163">
        <v>2</v>
      </c>
      <c r="C38" s="164" t="s">
        <v>105</v>
      </c>
      <c r="D38" s="86"/>
      <c r="E38" s="54" t="str">
        <f>+IF(E6=0,"-",E7/E6)</f>
        <v>-</v>
      </c>
      <c r="F38" s="54" t="str">
        <f aca="true" t="shared" si="3" ref="F38:M38">+IF(F6=0,"-",F7/F6)</f>
        <v>-</v>
      </c>
      <c r="G38" s="54" t="str">
        <f t="shared" si="3"/>
        <v>-</v>
      </c>
      <c r="H38" s="54">
        <f t="shared" si="3"/>
        <v>0.14833499256143803</v>
      </c>
      <c r="I38" s="54">
        <f t="shared" si="3"/>
        <v>0.09655910668308519</v>
      </c>
      <c r="J38" s="54">
        <f t="shared" si="3"/>
        <v>0.06608963058202881</v>
      </c>
      <c r="K38" s="54">
        <f t="shared" si="3"/>
        <v>0.044714108301329214</v>
      </c>
      <c r="L38" s="54">
        <f t="shared" si="3"/>
        <v>0.03786527942322587</v>
      </c>
      <c r="M38" s="55">
        <f t="shared" si="3"/>
        <v>0.03515589371355604</v>
      </c>
    </row>
    <row r="39" spans="1:13" ht="33" customHeight="1">
      <c r="A39"/>
      <c r="B39" s="165">
        <v>3</v>
      </c>
      <c r="C39" s="166" t="s">
        <v>106</v>
      </c>
      <c r="D39" s="105"/>
      <c r="E39" s="329" t="str">
        <f>IF((E25)=0,"-",+E7/(E25))</f>
        <v>-</v>
      </c>
      <c r="F39" s="329" t="str">
        <f aca="true" t="shared" si="4" ref="F39:M39">IF((F25)=0,"-",+F7/(F25))</f>
        <v>-</v>
      </c>
      <c r="G39" s="329" t="str">
        <f t="shared" si="4"/>
        <v>-</v>
      </c>
      <c r="H39" s="329">
        <f t="shared" si="4"/>
        <v>0.051923694370267115</v>
      </c>
      <c r="I39" s="329">
        <f t="shared" si="4"/>
        <v>0.045057869047813386</v>
      </c>
      <c r="J39" s="329">
        <f t="shared" si="4"/>
        <v>0.04508816880180859</v>
      </c>
      <c r="K39" s="329">
        <f t="shared" si="4"/>
        <v>0.041702715270047486</v>
      </c>
      <c r="L39" s="329">
        <f t="shared" si="4"/>
        <v>0.03847417402987124</v>
      </c>
      <c r="M39" s="330">
        <f t="shared" si="4"/>
        <v>0.03765671363721049</v>
      </c>
    </row>
    <row r="40" spans="1:13" ht="22.5" customHeight="1">
      <c r="A40"/>
      <c r="B40" s="48"/>
      <c r="C40" s="14"/>
      <c r="D40" s="222"/>
      <c r="E40" s="14"/>
      <c r="F40" s="14"/>
      <c r="G40" s="14"/>
      <c r="H40" s="14"/>
      <c r="I40" s="14"/>
      <c r="J40" s="14"/>
      <c r="K40" s="14"/>
      <c r="L40" s="14"/>
      <c r="M40" s="14"/>
    </row>
    <row r="41" spans="1:13" ht="11.25" customHeight="1">
      <c r="A41"/>
      <c r="B41" s="93" t="s">
        <v>97</v>
      </c>
      <c r="C41" s="90"/>
      <c r="D41" s="91"/>
      <c r="E41" s="91"/>
      <c r="F41" s="91"/>
      <c r="G41" s="91"/>
      <c r="H41" s="91"/>
      <c r="I41" s="91"/>
      <c r="J41" s="91"/>
      <c r="K41" s="91"/>
      <c r="L41" s="91"/>
      <c r="M41" s="92"/>
    </row>
    <row r="42" spans="1:13" ht="11.25" customHeight="1">
      <c r="A42"/>
      <c r="B42" s="94" t="s">
        <v>98</v>
      </c>
      <c r="C42" s="95" t="s">
        <v>99</v>
      </c>
      <c r="D42" s="96"/>
      <c r="E42" s="96"/>
      <c r="F42" s="96"/>
      <c r="G42" s="96"/>
      <c r="H42" s="96"/>
      <c r="I42" s="96"/>
      <c r="J42" s="96"/>
      <c r="K42" s="96"/>
      <c r="L42" s="96"/>
      <c r="M42" s="97"/>
    </row>
    <row r="43" spans="1:13" ht="25.5" customHeight="1">
      <c r="A43"/>
      <c r="B43" s="260">
        <v>1</v>
      </c>
      <c r="C43" s="403" t="s">
        <v>349</v>
      </c>
      <c r="D43" s="404"/>
      <c r="E43" s="404"/>
      <c r="F43" s="404"/>
      <c r="G43" s="404"/>
      <c r="H43" s="404"/>
      <c r="I43" s="404"/>
      <c r="J43" s="404"/>
      <c r="K43" s="404"/>
      <c r="L43" s="404"/>
      <c r="M43" s="405"/>
    </row>
    <row r="44" spans="1:13" ht="24.75" customHeight="1">
      <c r="A44"/>
      <c r="B44" s="260">
        <v>2</v>
      </c>
      <c r="C44" s="403" t="s">
        <v>364</v>
      </c>
      <c r="D44" s="404"/>
      <c r="E44" s="404"/>
      <c r="F44" s="404"/>
      <c r="G44" s="404"/>
      <c r="H44" s="404"/>
      <c r="I44" s="404"/>
      <c r="J44" s="404"/>
      <c r="K44" s="404"/>
      <c r="L44" s="404"/>
      <c r="M44" s="405"/>
    </row>
    <row r="45" spans="1:13" ht="21.75" customHeight="1">
      <c r="A45"/>
      <c r="B45" s="260"/>
      <c r="C45" s="403"/>
      <c r="D45" s="409"/>
      <c r="E45" s="409"/>
      <c r="F45" s="409"/>
      <c r="G45" s="409"/>
      <c r="H45" s="409"/>
      <c r="I45" s="409"/>
      <c r="J45" s="409"/>
      <c r="K45" s="409"/>
      <c r="L45" s="409"/>
      <c r="M45" s="410"/>
    </row>
    <row r="46" spans="1:13" ht="16.5" customHeight="1">
      <c r="A46"/>
      <c r="B46" s="260"/>
      <c r="C46" s="403"/>
      <c r="D46" s="404"/>
      <c r="E46" s="404"/>
      <c r="F46" s="404"/>
      <c r="G46" s="404"/>
      <c r="H46" s="404"/>
      <c r="I46" s="404"/>
      <c r="J46" s="404"/>
      <c r="K46" s="404"/>
      <c r="L46" s="404"/>
      <c r="M46" s="405"/>
    </row>
    <row r="47" spans="1:13" ht="13.5" customHeight="1">
      <c r="A47"/>
      <c r="B47" s="85"/>
      <c r="C47" s="406"/>
      <c r="D47" s="411"/>
      <c r="E47" s="411"/>
      <c r="F47" s="411"/>
      <c r="G47" s="411"/>
      <c r="H47" s="411"/>
      <c r="I47" s="411"/>
      <c r="J47" s="411"/>
      <c r="K47" s="411"/>
      <c r="L47" s="411"/>
      <c r="M47" s="412"/>
    </row>
    <row r="48" spans="1:13" ht="13.5" customHeight="1">
      <c r="A48"/>
      <c r="B48" s="87"/>
      <c r="C48" s="406"/>
      <c r="D48" s="411"/>
      <c r="E48" s="411"/>
      <c r="F48" s="411"/>
      <c r="G48" s="411"/>
      <c r="H48" s="411"/>
      <c r="I48" s="411"/>
      <c r="J48" s="411"/>
      <c r="K48" s="411"/>
      <c r="L48" s="411"/>
      <c r="M48" s="412"/>
    </row>
    <row r="49" spans="1:13" ht="22.5" customHeight="1">
      <c r="A49"/>
      <c r="B49" s="48"/>
      <c r="C49" s="14"/>
      <c r="D49" s="222"/>
      <c r="E49" s="14"/>
      <c r="F49" s="14"/>
      <c r="G49" s="14"/>
      <c r="H49" s="14"/>
      <c r="I49" s="14"/>
      <c r="J49" s="14"/>
      <c r="K49" s="14"/>
      <c r="L49" s="14"/>
      <c r="M49" s="14"/>
    </row>
    <row r="50" spans="1:13" ht="22.5" customHeight="1">
      <c r="A50"/>
      <c r="B50" s="48"/>
      <c r="C50" s="14"/>
      <c r="D50" s="222"/>
      <c r="E50" s="14"/>
      <c r="F50" s="14"/>
      <c r="G50" s="14"/>
      <c r="H50" s="14"/>
      <c r="I50" s="14"/>
      <c r="J50" s="14"/>
      <c r="K50" s="14"/>
      <c r="L50" s="14"/>
      <c r="M50" s="14"/>
    </row>
    <row r="51" spans="1:13" ht="22.5" customHeight="1">
      <c r="A51"/>
      <c r="B51" s="48"/>
      <c r="C51" s="14"/>
      <c r="D51" s="222"/>
      <c r="E51" s="14"/>
      <c r="F51" s="14"/>
      <c r="G51" s="14"/>
      <c r="H51" s="14"/>
      <c r="I51" s="14"/>
      <c r="J51" s="14"/>
      <c r="K51" s="14"/>
      <c r="L51" s="14"/>
      <c r="M51" s="14"/>
    </row>
    <row r="52" spans="1:13" ht="22.5" customHeight="1">
      <c r="A52"/>
      <c r="B52" s="48"/>
      <c r="C52" s="14"/>
      <c r="D52" s="222"/>
      <c r="E52" s="14"/>
      <c r="F52" s="14"/>
      <c r="G52" s="14"/>
      <c r="H52" s="14"/>
      <c r="I52" s="14"/>
      <c r="J52" s="14"/>
      <c r="K52" s="14"/>
      <c r="L52" s="14"/>
      <c r="M52" s="14"/>
    </row>
    <row r="53" spans="1:13" ht="22.5" customHeight="1">
      <c r="A53"/>
      <c r="B53" s="48"/>
      <c r="C53" s="14"/>
      <c r="D53" s="222"/>
      <c r="E53" s="14"/>
      <c r="F53" s="14"/>
      <c r="G53" s="14"/>
      <c r="H53" s="14"/>
      <c r="I53" s="14"/>
      <c r="J53" s="14"/>
      <c r="K53" s="14"/>
      <c r="L53" s="14"/>
      <c r="M53" s="14"/>
    </row>
    <row r="54" spans="1:13" ht="22.5" customHeight="1">
      <c r="A54"/>
      <c r="B54" s="48"/>
      <c r="C54" s="14"/>
      <c r="D54" s="222"/>
      <c r="E54" s="14"/>
      <c r="F54" s="14"/>
      <c r="G54" s="14"/>
      <c r="H54" s="14"/>
      <c r="I54" s="14"/>
      <c r="J54" s="14"/>
      <c r="K54" s="14"/>
      <c r="L54" s="14"/>
      <c r="M54" s="14"/>
    </row>
    <row r="55" spans="1:13" ht="22.5" customHeight="1">
      <c r="A55"/>
      <c r="B55" s="48"/>
      <c r="C55" s="14"/>
      <c r="D55" s="222"/>
      <c r="E55" s="14"/>
      <c r="F55" s="14"/>
      <c r="G55" s="14"/>
      <c r="H55" s="14"/>
      <c r="I55" s="14"/>
      <c r="J55" s="14"/>
      <c r="K55" s="14"/>
      <c r="L55" s="14"/>
      <c r="M55" s="14"/>
    </row>
    <row r="56" spans="1:13" ht="22.5" customHeight="1">
      <c r="A56"/>
      <c r="B56" s="48"/>
      <c r="C56" s="14"/>
      <c r="D56" s="222"/>
      <c r="E56" s="14"/>
      <c r="F56" s="14"/>
      <c r="G56" s="14"/>
      <c r="H56" s="14"/>
      <c r="I56" s="14"/>
      <c r="J56" s="14"/>
      <c r="K56" s="14"/>
      <c r="L56" s="14"/>
      <c r="M56" s="14"/>
    </row>
    <row r="57" spans="2:13" ht="12.75">
      <c r="B57" s="6"/>
      <c r="C57" s="6"/>
      <c r="D57" s="7"/>
      <c r="E57" s="7"/>
      <c r="F57" s="7"/>
      <c r="G57" s="7"/>
      <c r="H57" s="7"/>
      <c r="I57" s="7"/>
      <c r="J57" s="7"/>
      <c r="K57" s="7"/>
      <c r="L57" s="7"/>
      <c r="M57" s="7"/>
    </row>
    <row r="60" spans="2:13" ht="15">
      <c r="B60" s="69" t="str">
        <f>+Index!B10</f>
        <v>II.2. Enrollments by gender</v>
      </c>
      <c r="C60" s="70"/>
      <c r="D60" s="71"/>
      <c r="E60" s="71"/>
      <c r="F60" s="71"/>
      <c r="G60" s="71"/>
      <c r="H60" s="71"/>
      <c r="I60" s="71"/>
      <c r="J60" s="71"/>
      <c r="K60" s="71"/>
      <c r="L60" s="71"/>
      <c r="M60" s="72"/>
    </row>
    <row r="61" spans="2:13" ht="12.75">
      <c r="B61" s="6"/>
      <c r="C61" s="6"/>
      <c r="D61" s="7"/>
      <c r="E61" s="7"/>
      <c r="F61" s="7"/>
      <c r="G61" s="7"/>
      <c r="H61" s="7"/>
      <c r="I61" s="7"/>
      <c r="J61" s="7"/>
      <c r="K61" s="7"/>
      <c r="L61" s="7"/>
      <c r="M61" s="7"/>
    </row>
    <row r="62" spans="2:13" ht="13.5" thickBot="1">
      <c r="B62" s="23" t="s">
        <v>61</v>
      </c>
      <c r="C62" s="31"/>
      <c r="D62" s="211" t="s">
        <v>92</v>
      </c>
      <c r="E62" s="24">
        <v>1980</v>
      </c>
      <c r="F62" s="24">
        <v>1985</v>
      </c>
      <c r="G62" s="24">
        <v>1990</v>
      </c>
      <c r="H62" s="24">
        <v>1995</v>
      </c>
      <c r="I62" s="24">
        <v>1996</v>
      </c>
      <c r="J62" s="24">
        <v>1997</v>
      </c>
      <c r="K62" s="24">
        <v>1998</v>
      </c>
      <c r="L62" s="24">
        <v>1999</v>
      </c>
      <c r="M62" s="25">
        <v>2000</v>
      </c>
    </row>
    <row r="63" spans="2:13" ht="12.75">
      <c r="B63" s="38" t="str">
        <f>+ca_1</f>
        <v>A. Private Institutions</v>
      </c>
      <c r="C63" s="32"/>
      <c r="D63" s="224">
        <v>1</v>
      </c>
      <c r="E63" s="299"/>
      <c r="F63" s="299"/>
      <c r="G63" s="299"/>
      <c r="H63" s="299">
        <v>89399</v>
      </c>
      <c r="I63" s="299">
        <v>142928</v>
      </c>
      <c r="J63" s="299">
        <f>+J64+J65</f>
        <v>226329</v>
      </c>
      <c r="K63" s="299">
        <f>+K64+K65</f>
        <v>330947</v>
      </c>
      <c r="L63" s="299">
        <v>418443</v>
      </c>
      <c r="M63" s="300">
        <v>471443</v>
      </c>
    </row>
    <row r="64" spans="2:13" ht="12.75">
      <c r="B64" s="76"/>
      <c r="C64" s="77" t="str">
        <f>+s_1</f>
        <v>1. Male</v>
      </c>
      <c r="D64" s="213"/>
      <c r="E64" s="335"/>
      <c r="F64" s="336"/>
      <c r="G64" s="336"/>
      <c r="H64" s="336"/>
      <c r="I64" s="389">
        <v>47536</v>
      </c>
      <c r="J64" s="389">
        <v>79615</v>
      </c>
      <c r="K64" s="389">
        <v>120900</v>
      </c>
      <c r="L64" s="389">
        <v>156583</v>
      </c>
      <c r="M64" s="390">
        <v>180236</v>
      </c>
    </row>
    <row r="65" spans="2:13" ht="12.75">
      <c r="B65" s="76"/>
      <c r="C65" s="77" t="str">
        <f>+s_2</f>
        <v>2. Female</v>
      </c>
      <c r="D65" s="213"/>
      <c r="E65" s="337"/>
      <c r="F65" s="338"/>
      <c r="G65" s="338"/>
      <c r="H65" s="338"/>
      <c r="I65" s="142">
        <v>95392</v>
      </c>
      <c r="J65" s="142">
        <v>146714</v>
      </c>
      <c r="K65" s="142">
        <v>210047</v>
      </c>
      <c r="L65" s="142">
        <v>261860</v>
      </c>
      <c r="M65" s="143">
        <v>291207</v>
      </c>
    </row>
    <row r="66" spans="2:13" ht="12.75">
      <c r="B66" s="76"/>
      <c r="C66" s="77"/>
      <c r="D66" s="213"/>
      <c r="E66" s="315"/>
      <c r="F66" s="316"/>
      <c r="G66" s="316"/>
      <c r="H66" s="316"/>
      <c r="I66" s="138"/>
      <c r="J66" s="138"/>
      <c r="K66" s="138"/>
      <c r="L66" s="138"/>
      <c r="M66" s="139"/>
    </row>
    <row r="67" spans="2:13" ht="12.75">
      <c r="B67" s="39" t="str">
        <f>+ca_2</f>
        <v>B. Public Institutions</v>
      </c>
      <c r="C67" s="33"/>
      <c r="D67" s="203"/>
      <c r="E67" s="301"/>
      <c r="F67" s="301"/>
      <c r="G67" s="301"/>
      <c r="H67" s="301">
        <v>705201</v>
      </c>
      <c r="I67" s="301">
        <v>779239</v>
      </c>
      <c r="J67" s="301">
        <f>+J68+J69</f>
        <v>860069</v>
      </c>
      <c r="K67" s="301">
        <f>+K68+K69</f>
        <v>937467</v>
      </c>
      <c r="L67" s="301">
        <v>1007403</v>
      </c>
      <c r="M67" s="147">
        <v>1106798</v>
      </c>
    </row>
    <row r="68" spans="2:15" ht="12.75">
      <c r="B68" s="76"/>
      <c r="C68" s="77" t="str">
        <f>+s_1</f>
        <v>1. Male</v>
      </c>
      <c r="D68" s="213"/>
      <c r="E68" s="335"/>
      <c r="F68" s="336"/>
      <c r="G68" s="336"/>
      <c r="H68" s="336"/>
      <c r="I68" s="389">
        <v>352461</v>
      </c>
      <c r="J68" s="389">
        <v>391731</v>
      </c>
      <c r="K68" s="389">
        <v>428485</v>
      </c>
      <c r="L68" s="389">
        <v>458088</v>
      </c>
      <c r="M68" s="390">
        <v>500923</v>
      </c>
      <c r="O68" t="s">
        <v>163</v>
      </c>
    </row>
    <row r="69" spans="2:13" ht="12.75">
      <c r="B69" s="76"/>
      <c r="C69" s="77" t="str">
        <f>+s_2</f>
        <v>2. Female</v>
      </c>
      <c r="D69" s="213"/>
      <c r="E69" s="337"/>
      <c r="F69" s="338"/>
      <c r="G69" s="338"/>
      <c r="H69" s="338"/>
      <c r="I69" s="142">
        <v>426778</v>
      </c>
      <c r="J69" s="142">
        <v>468338</v>
      </c>
      <c r="K69" s="142">
        <v>508982</v>
      </c>
      <c r="L69" s="142">
        <v>549315</v>
      </c>
      <c r="M69" s="143">
        <v>605875</v>
      </c>
    </row>
    <row r="70" spans="2:13" ht="12.75">
      <c r="B70" s="76"/>
      <c r="C70" s="77"/>
      <c r="D70" s="213"/>
      <c r="E70" s="339"/>
      <c r="F70" s="340"/>
      <c r="G70" s="340"/>
      <c r="H70" s="340"/>
      <c r="I70" s="340"/>
      <c r="J70" s="340"/>
      <c r="K70" s="340"/>
      <c r="L70" s="340"/>
      <c r="M70" s="341"/>
    </row>
    <row r="71" spans="2:13" ht="12.75">
      <c r="B71" s="39" t="str">
        <f>+ca_3</f>
        <v>C.Total (private and public) </v>
      </c>
      <c r="C71" s="33"/>
      <c r="D71" s="203"/>
      <c r="E71" s="301"/>
      <c r="F71" s="301"/>
      <c r="G71" s="301">
        <v>403824</v>
      </c>
      <c r="H71" s="301">
        <v>794600</v>
      </c>
      <c r="I71" s="301">
        <f>+I63+I67</f>
        <v>922167</v>
      </c>
      <c r="J71" s="301">
        <f>+J63+J67</f>
        <v>1086398</v>
      </c>
      <c r="K71" s="301">
        <f>+K63+K67</f>
        <v>1268414</v>
      </c>
      <c r="L71" s="301">
        <f>+L63+L67</f>
        <v>1425846</v>
      </c>
      <c r="M71" s="147">
        <f>+M63+M67</f>
        <v>1578241</v>
      </c>
    </row>
    <row r="72" spans="2:13" ht="12.75">
      <c r="B72" s="76"/>
      <c r="C72" s="77" t="str">
        <f>+s_1</f>
        <v>1. Male</v>
      </c>
      <c r="D72" s="216"/>
      <c r="E72" s="306"/>
      <c r="F72" s="306"/>
      <c r="G72" s="306"/>
      <c r="H72" s="306">
        <v>394500</v>
      </c>
      <c r="I72" s="306">
        <f>+I64+I68</f>
        <v>399997</v>
      </c>
      <c r="J72" s="306">
        <v>1086398</v>
      </c>
      <c r="K72" s="306">
        <f aca="true" t="shared" si="5" ref="K72:M73">+K64+K68</f>
        <v>549385</v>
      </c>
      <c r="L72" s="306">
        <f t="shared" si="5"/>
        <v>614671</v>
      </c>
      <c r="M72" s="306">
        <f t="shared" si="5"/>
        <v>681159</v>
      </c>
    </row>
    <row r="73" spans="2:13" ht="12.75">
      <c r="B73" s="76"/>
      <c r="C73" s="77" t="str">
        <f>+s_2</f>
        <v>2. Female</v>
      </c>
      <c r="D73" s="216"/>
      <c r="E73" s="307"/>
      <c r="F73" s="307"/>
      <c r="G73" s="307"/>
      <c r="H73" s="307">
        <v>445100</v>
      </c>
      <c r="I73" s="307">
        <f>+I65+I69</f>
        <v>522170</v>
      </c>
      <c r="J73" s="307">
        <v>615052</v>
      </c>
      <c r="K73" s="307">
        <f t="shared" si="5"/>
        <v>719029</v>
      </c>
      <c r="L73" s="307">
        <f t="shared" si="5"/>
        <v>811175</v>
      </c>
      <c r="M73" s="307">
        <f t="shared" si="5"/>
        <v>897082</v>
      </c>
    </row>
    <row r="74" spans="2:13" ht="12.75">
      <c r="B74" s="80"/>
      <c r="C74" s="81"/>
      <c r="D74" s="225"/>
      <c r="E74" s="342"/>
      <c r="F74" s="343"/>
      <c r="G74" s="343"/>
      <c r="H74" s="343"/>
      <c r="I74" s="343"/>
      <c r="J74" s="343"/>
      <c r="K74" s="343"/>
      <c r="L74" s="343"/>
      <c r="M74" s="344"/>
    </row>
    <row r="75" spans="2:13" ht="12.75">
      <c r="B75" s="75"/>
      <c r="C75" s="75"/>
      <c r="D75" s="40"/>
      <c r="E75" s="40"/>
      <c r="F75" s="40"/>
      <c r="G75" s="40"/>
      <c r="H75" s="40"/>
      <c r="I75" s="40"/>
      <c r="J75" s="40"/>
      <c r="K75" s="40"/>
      <c r="L75" s="40"/>
      <c r="M75" s="40"/>
    </row>
    <row r="76" spans="1:13" ht="12.75">
      <c r="A76"/>
      <c r="B76" s="110" t="s">
        <v>140</v>
      </c>
      <c r="C76" s="111"/>
      <c r="D76" s="217"/>
      <c r="E76" s="112">
        <v>1980</v>
      </c>
      <c r="F76" s="112">
        <v>1985</v>
      </c>
      <c r="G76" s="112">
        <v>1990</v>
      </c>
      <c r="H76" s="112">
        <v>1995</v>
      </c>
      <c r="I76" s="112">
        <v>1996</v>
      </c>
      <c r="J76" s="112">
        <v>1997</v>
      </c>
      <c r="K76" s="112">
        <v>1998</v>
      </c>
      <c r="L76" s="112">
        <v>1999</v>
      </c>
      <c r="M76" s="113">
        <v>2000</v>
      </c>
    </row>
    <row r="77" spans="1:13" ht="26.25" customHeight="1">
      <c r="A77"/>
      <c r="B77" s="59">
        <v>1</v>
      </c>
      <c r="C77" s="60" t="s">
        <v>107</v>
      </c>
      <c r="D77" s="226"/>
      <c r="E77" s="327" t="str">
        <f>+IF(E71&gt;0,E73/E71,"-")</f>
        <v>-</v>
      </c>
      <c r="F77" s="327" t="str">
        <f aca="true" t="shared" si="6" ref="F77:M77">+IF(F71&gt;0,F73/F71,"-")</f>
        <v>-</v>
      </c>
      <c r="G77" s="327"/>
      <c r="H77" s="327">
        <f t="shared" si="6"/>
        <v>0.5601560533601813</v>
      </c>
      <c r="I77" s="327">
        <f t="shared" si="6"/>
        <v>0.5662423400533743</v>
      </c>
      <c r="J77" s="327">
        <f t="shared" si="6"/>
        <v>0.5661387447325934</v>
      </c>
      <c r="K77" s="327">
        <f t="shared" si="6"/>
        <v>0.5668724880047051</v>
      </c>
      <c r="L77" s="327">
        <f t="shared" si="6"/>
        <v>0.5689078624199247</v>
      </c>
      <c r="M77" s="328">
        <f t="shared" si="6"/>
        <v>0.5684062193289872</v>
      </c>
    </row>
    <row r="78" spans="1:13" ht="31.5">
      <c r="A78"/>
      <c r="B78" s="49">
        <v>2</v>
      </c>
      <c r="C78" s="53" t="s">
        <v>108</v>
      </c>
      <c r="D78" s="86"/>
      <c r="E78" s="345" t="str">
        <f>+IF(E63&gt;0,E65/E63,"-")</f>
        <v>-</v>
      </c>
      <c r="F78" s="345" t="str">
        <f aca="true" t="shared" si="7" ref="F78:M78">+IF(F63&gt;0,F65/F63,"-")</f>
        <v>-</v>
      </c>
      <c r="G78" s="345" t="str">
        <f t="shared" si="7"/>
        <v>-</v>
      </c>
      <c r="H78" s="345">
        <f t="shared" si="7"/>
        <v>0</v>
      </c>
      <c r="I78" s="345">
        <f t="shared" si="7"/>
        <v>0.6674129631702675</v>
      </c>
      <c r="J78" s="345">
        <f t="shared" si="7"/>
        <v>0.6482333240548052</v>
      </c>
      <c r="K78" s="345">
        <f t="shared" si="7"/>
        <v>0.6346847078233071</v>
      </c>
      <c r="L78" s="345">
        <f t="shared" si="7"/>
        <v>0.6257961060407272</v>
      </c>
      <c r="M78" s="346">
        <f t="shared" si="7"/>
        <v>0.6176929130350859</v>
      </c>
    </row>
    <row r="79" spans="1:13" ht="33.75" customHeight="1">
      <c r="A79"/>
      <c r="B79" s="56">
        <v>3</v>
      </c>
      <c r="C79" s="334" t="s">
        <v>109</v>
      </c>
      <c r="D79" s="105"/>
      <c r="E79" s="329" t="str">
        <f>+IF(E67&gt;0,E69/E67,"-")</f>
        <v>-</v>
      </c>
      <c r="F79" s="329" t="str">
        <f aca="true" t="shared" si="8" ref="F79:M79">+IF(F67&gt;0,F69/F67,"-")</f>
        <v>-</v>
      </c>
      <c r="G79" s="329" t="str">
        <f t="shared" si="8"/>
        <v>-</v>
      </c>
      <c r="H79" s="329">
        <f t="shared" si="8"/>
        <v>0</v>
      </c>
      <c r="I79" s="329">
        <f t="shared" si="8"/>
        <v>0.5476856266177642</v>
      </c>
      <c r="J79" s="329">
        <f t="shared" si="8"/>
        <v>0.5445353803008829</v>
      </c>
      <c r="K79" s="329">
        <f t="shared" si="8"/>
        <v>0.5429332445835426</v>
      </c>
      <c r="L79" s="329">
        <f t="shared" si="8"/>
        <v>0.5452783047102302</v>
      </c>
      <c r="M79" s="330">
        <f t="shared" si="8"/>
        <v>0.5474124456314522</v>
      </c>
    </row>
    <row r="80" spans="2:13" ht="12.75">
      <c r="B80" s="11"/>
      <c r="C80" s="6"/>
      <c r="D80" s="7"/>
      <c r="E80" s="7"/>
      <c r="F80" s="7"/>
      <c r="G80" s="7"/>
      <c r="H80" s="7"/>
      <c r="I80" s="7"/>
      <c r="J80" s="7"/>
      <c r="K80" s="7"/>
      <c r="L80" s="7"/>
      <c r="M80" s="7"/>
    </row>
    <row r="81" spans="1:13" ht="11.25" customHeight="1">
      <c r="A81"/>
      <c r="B81" s="93" t="s">
        <v>97</v>
      </c>
      <c r="C81" s="90"/>
      <c r="D81" s="91"/>
      <c r="E81" s="91"/>
      <c r="F81" s="91"/>
      <c r="G81" s="91"/>
      <c r="H81" s="91"/>
      <c r="I81" s="91"/>
      <c r="J81" s="91"/>
      <c r="K81" s="91"/>
      <c r="L81" s="91"/>
      <c r="M81" s="92"/>
    </row>
    <row r="82" spans="1:13" ht="11.25" customHeight="1">
      <c r="A82"/>
      <c r="B82" s="94" t="s">
        <v>98</v>
      </c>
      <c r="C82" s="95" t="s">
        <v>99</v>
      </c>
      <c r="D82" s="96"/>
      <c r="E82" s="96"/>
      <c r="F82" s="96"/>
      <c r="G82" s="96"/>
      <c r="H82" s="96"/>
      <c r="I82" s="96"/>
      <c r="J82" s="96"/>
      <c r="K82" s="96"/>
      <c r="L82" s="96"/>
      <c r="M82" s="97"/>
    </row>
    <row r="83" spans="1:13" ht="13.5" customHeight="1">
      <c r="A83"/>
      <c r="B83" s="88"/>
      <c r="C83" s="406"/>
      <c r="D83" s="411"/>
      <c r="E83" s="411"/>
      <c r="F83" s="411"/>
      <c r="G83" s="411"/>
      <c r="H83" s="411"/>
      <c r="I83" s="411"/>
      <c r="J83" s="411"/>
      <c r="K83" s="411"/>
      <c r="L83" s="411"/>
      <c r="M83" s="412"/>
    </row>
    <row r="84" spans="1:13" ht="13.5" customHeight="1">
      <c r="A84"/>
      <c r="B84" s="85"/>
      <c r="C84" s="406"/>
      <c r="D84" s="411"/>
      <c r="E84" s="411"/>
      <c r="F84" s="411"/>
      <c r="G84" s="411"/>
      <c r="H84" s="411"/>
      <c r="I84" s="411"/>
      <c r="J84" s="411"/>
      <c r="K84" s="411"/>
      <c r="L84" s="411"/>
      <c r="M84" s="412"/>
    </row>
    <row r="85" spans="1:13" ht="13.5" customHeight="1">
      <c r="A85"/>
      <c r="B85" s="85"/>
      <c r="C85" s="406"/>
      <c r="D85" s="411"/>
      <c r="E85" s="411"/>
      <c r="F85" s="411"/>
      <c r="G85" s="411"/>
      <c r="H85" s="411"/>
      <c r="I85" s="411"/>
      <c r="J85" s="411"/>
      <c r="K85" s="411"/>
      <c r="L85" s="411"/>
      <c r="M85" s="412"/>
    </row>
    <row r="86" spans="1:13" ht="13.5" customHeight="1">
      <c r="A86"/>
      <c r="B86" s="85"/>
      <c r="C86" s="406"/>
      <c r="D86" s="411"/>
      <c r="E86" s="411"/>
      <c r="F86" s="411"/>
      <c r="G86" s="411"/>
      <c r="H86" s="411"/>
      <c r="I86" s="411"/>
      <c r="J86" s="411"/>
      <c r="K86" s="411"/>
      <c r="L86" s="411"/>
      <c r="M86" s="412"/>
    </row>
    <row r="87" spans="1:13" ht="13.5" customHeight="1">
      <c r="A87"/>
      <c r="B87" s="85"/>
      <c r="C87" s="406"/>
      <c r="D87" s="411"/>
      <c r="E87" s="411"/>
      <c r="F87" s="411"/>
      <c r="G87" s="411"/>
      <c r="H87" s="411"/>
      <c r="I87" s="411"/>
      <c r="J87" s="411"/>
      <c r="K87" s="411"/>
      <c r="L87" s="411"/>
      <c r="M87" s="412"/>
    </row>
    <row r="88" spans="1:13" ht="13.5" customHeight="1">
      <c r="A88"/>
      <c r="B88" s="87"/>
      <c r="C88" s="406"/>
      <c r="D88" s="411"/>
      <c r="E88" s="411"/>
      <c r="F88" s="411"/>
      <c r="G88" s="411"/>
      <c r="H88" s="411"/>
      <c r="I88" s="411"/>
      <c r="J88" s="411"/>
      <c r="K88" s="411"/>
      <c r="L88" s="411"/>
      <c r="M88" s="412"/>
    </row>
    <row r="106" spans="2:13" ht="15">
      <c r="B106" s="69" t="str">
        <f>+Index!B11</f>
        <v>II.3. Enrollments by geographical distribution</v>
      </c>
      <c r="C106" s="70"/>
      <c r="D106" s="71"/>
      <c r="E106" s="71"/>
      <c r="F106" s="71"/>
      <c r="G106" s="71"/>
      <c r="H106" s="71"/>
      <c r="I106" s="71"/>
      <c r="J106" s="71"/>
      <c r="K106" s="71"/>
      <c r="L106" s="71"/>
      <c r="M106" s="72"/>
    </row>
    <row r="107" spans="2:13" ht="12.75">
      <c r="B107" s="6"/>
      <c r="C107" s="6"/>
      <c r="D107" s="7"/>
      <c r="E107" s="7"/>
      <c r="F107" s="7"/>
      <c r="G107" s="7"/>
      <c r="H107" s="7"/>
      <c r="I107" s="7"/>
      <c r="J107" s="7"/>
      <c r="K107" s="7"/>
      <c r="L107" s="7"/>
      <c r="M107" s="7"/>
    </row>
    <row r="108" spans="2:13" ht="13.5" thickBot="1">
      <c r="B108" s="23" t="s">
        <v>61</v>
      </c>
      <c r="C108" s="31"/>
      <c r="D108" s="211" t="s">
        <v>92</v>
      </c>
      <c r="E108" s="24">
        <v>1980</v>
      </c>
      <c r="F108" s="24">
        <v>1985</v>
      </c>
      <c r="G108" s="24">
        <v>1990</v>
      </c>
      <c r="H108" s="24">
        <v>1995</v>
      </c>
      <c r="I108" s="24">
        <v>1996</v>
      </c>
      <c r="J108" s="24">
        <v>1997</v>
      </c>
      <c r="K108" s="24">
        <v>1998</v>
      </c>
      <c r="L108" s="24">
        <v>1999</v>
      </c>
      <c r="M108" s="25">
        <v>2000</v>
      </c>
    </row>
    <row r="109" spans="2:13" ht="15">
      <c r="B109" s="38" t="str">
        <f>+ca_1</f>
        <v>A. Private Institutions</v>
      </c>
      <c r="C109" s="83"/>
      <c r="D109" s="380"/>
      <c r="E109" s="299"/>
      <c r="F109" s="299"/>
      <c r="G109" s="299"/>
      <c r="H109" s="299">
        <v>89399</v>
      </c>
      <c r="I109" s="299">
        <v>142928</v>
      </c>
      <c r="J109" s="299">
        <f>SUM(J110:J111)</f>
        <v>226329</v>
      </c>
      <c r="K109" s="299">
        <f>SUM(K110:K111)</f>
        <v>330947</v>
      </c>
      <c r="L109" s="299">
        <v>418443</v>
      </c>
      <c r="M109" s="300">
        <v>471443</v>
      </c>
    </row>
    <row r="110" spans="2:13" ht="15">
      <c r="B110" s="76"/>
      <c r="C110" s="74" t="str">
        <f>+ge_1</f>
        <v>1. Capital city</v>
      </c>
      <c r="D110" s="381" t="s">
        <v>350</v>
      </c>
      <c r="E110" s="335"/>
      <c r="F110" s="336"/>
      <c r="G110" s="336"/>
      <c r="H110" s="336"/>
      <c r="I110" s="389">
        <v>44064</v>
      </c>
      <c r="J110" s="389">
        <v>59385</v>
      </c>
      <c r="K110" s="389">
        <v>89971</v>
      </c>
      <c r="L110" s="389"/>
      <c r="M110" s="390">
        <v>151775</v>
      </c>
    </row>
    <row r="111" spans="2:13" ht="12.75">
      <c r="B111" s="76"/>
      <c r="C111" s="74" t="str">
        <f>+ge_2</f>
        <v>2. Non capital city</v>
      </c>
      <c r="D111" s="293"/>
      <c r="E111" s="337"/>
      <c r="F111" s="338"/>
      <c r="G111" s="338"/>
      <c r="H111" s="338"/>
      <c r="I111" s="142">
        <v>102864</v>
      </c>
      <c r="J111" s="142">
        <v>166944</v>
      </c>
      <c r="K111" s="142">
        <v>240976</v>
      </c>
      <c r="L111" s="142"/>
      <c r="M111" s="143">
        <v>319668</v>
      </c>
    </row>
    <row r="112" spans="2:13" ht="12.75">
      <c r="B112" s="76"/>
      <c r="C112" s="74"/>
      <c r="D112" s="293"/>
      <c r="E112" s="315"/>
      <c r="F112" s="316"/>
      <c r="G112" s="316"/>
      <c r="H112" s="316"/>
      <c r="I112" s="138"/>
      <c r="J112" s="138"/>
      <c r="K112" s="138"/>
      <c r="L112" s="138"/>
      <c r="M112" s="139"/>
    </row>
    <row r="113" spans="2:13" ht="12.75">
      <c r="B113" s="39" t="str">
        <f>+ca_2</f>
        <v>B. Public Institutions</v>
      </c>
      <c r="C113" s="84"/>
      <c r="D113" s="294"/>
      <c r="E113" s="301"/>
      <c r="F113" s="301"/>
      <c r="G113" s="301"/>
      <c r="H113" s="301">
        <v>705201</v>
      </c>
      <c r="I113" s="301">
        <v>779239</v>
      </c>
      <c r="J113" s="301">
        <f>SUM(J114:J115)</f>
        <v>860069</v>
      </c>
      <c r="K113" s="301">
        <f>SUM(K114:K115)</f>
        <v>937467</v>
      </c>
      <c r="L113" s="301">
        <v>1007403</v>
      </c>
      <c r="M113" s="147">
        <v>1106798</v>
      </c>
    </row>
    <row r="114" spans="2:13" ht="12.75">
      <c r="B114" s="76"/>
      <c r="C114" s="74" t="str">
        <f>+ge_1</f>
        <v>1. Capital city</v>
      </c>
      <c r="D114" s="293">
        <v>1</v>
      </c>
      <c r="E114" s="335"/>
      <c r="F114" s="336"/>
      <c r="G114" s="336"/>
      <c r="H114" s="336"/>
      <c r="I114" s="389">
        <v>115702</v>
      </c>
      <c r="J114" s="389">
        <v>113668</v>
      </c>
      <c r="K114" s="389">
        <v>121845</v>
      </c>
      <c r="L114" s="389"/>
      <c r="M114" s="390">
        <v>179349</v>
      </c>
    </row>
    <row r="115" spans="2:13" ht="12.75">
      <c r="B115" s="76"/>
      <c r="C115" s="74" t="str">
        <f>+ge_2</f>
        <v>2. Non capital city</v>
      </c>
      <c r="D115" s="293"/>
      <c r="E115" s="337"/>
      <c r="F115" s="338"/>
      <c r="G115" s="338"/>
      <c r="H115" s="338"/>
      <c r="I115" s="142">
        <v>663537</v>
      </c>
      <c r="J115" s="142">
        <v>746401</v>
      </c>
      <c r="K115" s="142">
        <v>815622</v>
      </c>
      <c r="L115" s="142"/>
      <c r="M115" s="143">
        <v>927449</v>
      </c>
    </row>
    <row r="116" spans="2:13" ht="12.75">
      <c r="B116" s="76"/>
      <c r="C116" s="74"/>
      <c r="D116" s="293"/>
      <c r="E116" s="339"/>
      <c r="F116" s="340"/>
      <c r="G116" s="340"/>
      <c r="H116" s="340"/>
      <c r="I116" s="340"/>
      <c r="J116" s="340"/>
      <c r="K116" s="340"/>
      <c r="L116" s="340"/>
      <c r="M116" s="341"/>
    </row>
    <row r="117" spans="2:13" ht="12.75">
      <c r="B117" s="39" t="str">
        <f>+ca_3</f>
        <v>C.Total (private and public) </v>
      </c>
      <c r="C117" s="84"/>
      <c r="D117" s="294"/>
      <c r="E117" s="301"/>
      <c r="F117" s="301"/>
      <c r="G117" s="301">
        <v>403824</v>
      </c>
      <c r="H117" s="301">
        <v>794600</v>
      </c>
      <c r="I117" s="301">
        <v>922167</v>
      </c>
      <c r="J117" s="301">
        <f>SUM(J118:J120)</f>
        <v>1086398</v>
      </c>
      <c r="K117" s="301">
        <f>SUM(K118:K120)</f>
        <v>1268414</v>
      </c>
      <c r="L117" s="301">
        <v>1425846</v>
      </c>
      <c r="M117" s="147">
        <v>1578241</v>
      </c>
    </row>
    <row r="118" spans="2:13" ht="12.75">
      <c r="B118" s="76"/>
      <c r="C118" s="74" t="str">
        <f>+ge_1</f>
        <v>1. Capital city</v>
      </c>
      <c r="D118" s="297"/>
      <c r="E118" s="306"/>
      <c r="F118" s="306"/>
      <c r="G118" s="306"/>
      <c r="H118" s="306"/>
      <c r="I118" s="306">
        <v>155766</v>
      </c>
      <c r="J118" s="306">
        <v>173053</v>
      </c>
      <c r="K118" s="306">
        <f>SUM(K110,K114)</f>
        <v>211816</v>
      </c>
      <c r="L118" s="306">
        <v>299865</v>
      </c>
      <c r="M118" s="347">
        <v>331124</v>
      </c>
    </row>
    <row r="119" spans="2:13" ht="12.75">
      <c r="B119" s="76"/>
      <c r="C119" s="74" t="str">
        <f>+ge_2</f>
        <v>2. Non capital city</v>
      </c>
      <c r="D119" s="297"/>
      <c r="E119" s="307"/>
      <c r="F119" s="307"/>
      <c r="G119" s="307"/>
      <c r="H119" s="307"/>
      <c r="I119" s="307">
        <f>SUM(I111,I115)</f>
        <v>766401</v>
      </c>
      <c r="J119" s="307">
        <v>913345</v>
      </c>
      <c r="K119" s="307">
        <f>SUM(K111,K115)</f>
        <v>1056598</v>
      </c>
      <c r="L119" s="307"/>
      <c r="M119" s="308">
        <v>1247117</v>
      </c>
    </row>
    <row r="120" spans="2:13" ht="12.75">
      <c r="B120" s="80"/>
      <c r="C120" s="99"/>
      <c r="D120" s="348"/>
      <c r="E120" s="342"/>
      <c r="F120" s="343"/>
      <c r="G120" s="343"/>
      <c r="H120" s="343"/>
      <c r="I120" s="343"/>
      <c r="J120" s="343"/>
      <c r="K120" s="343"/>
      <c r="L120" s="343"/>
      <c r="M120" s="344"/>
    </row>
    <row r="121" ht="12.75">
      <c r="B121" s="11"/>
    </row>
    <row r="122" spans="1:13" ht="12.75">
      <c r="A122"/>
      <c r="B122" s="110" t="s">
        <v>140</v>
      </c>
      <c r="C122" s="111"/>
      <c r="D122" s="217"/>
      <c r="E122" s="112">
        <v>1980</v>
      </c>
      <c r="F122" s="112">
        <v>1985</v>
      </c>
      <c r="G122" s="112">
        <v>1990</v>
      </c>
      <c r="H122" s="112">
        <v>1995</v>
      </c>
      <c r="I122" s="112">
        <v>1996</v>
      </c>
      <c r="J122" s="112">
        <v>1997</v>
      </c>
      <c r="K122" s="112">
        <v>1998</v>
      </c>
      <c r="L122" s="112">
        <v>1999</v>
      </c>
      <c r="M122" s="113">
        <v>2000</v>
      </c>
    </row>
    <row r="123" spans="1:13" ht="24.75" customHeight="1">
      <c r="A123"/>
      <c r="B123" s="59">
        <v>1</v>
      </c>
      <c r="C123" s="60" t="s">
        <v>112</v>
      </c>
      <c r="D123" s="226"/>
      <c r="E123" s="61" t="str">
        <f>+IF(E117&gt;0,E118/E117,"-")</f>
        <v>-</v>
      </c>
      <c r="F123" s="61" t="str">
        <f aca="true" t="shared" si="9" ref="F123:M123">+IF(F117&gt;0,F118/F117,"-")</f>
        <v>-</v>
      </c>
      <c r="G123" s="61"/>
      <c r="H123" s="61">
        <f t="shared" si="9"/>
        <v>0</v>
      </c>
      <c r="I123" s="61">
        <f t="shared" si="9"/>
        <v>0.16891300599566023</v>
      </c>
      <c r="J123" s="61">
        <f t="shared" si="9"/>
        <v>0.15929060988698432</v>
      </c>
      <c r="K123" s="61">
        <f t="shared" si="9"/>
        <v>0.16699279572757791</v>
      </c>
      <c r="L123" s="61">
        <f t="shared" si="9"/>
        <v>0.21030672316645696</v>
      </c>
      <c r="M123" s="62">
        <f t="shared" si="9"/>
        <v>0.20980572675529277</v>
      </c>
    </row>
    <row r="124" spans="1:13" ht="24.75" customHeight="1">
      <c r="A124"/>
      <c r="B124" s="49">
        <v>2</v>
      </c>
      <c r="C124" s="53" t="s">
        <v>113</v>
      </c>
      <c r="D124" s="86"/>
      <c r="E124" s="51" t="str">
        <f>+IF(E109&gt;0,E110/E109,"-")</f>
        <v>-</v>
      </c>
      <c r="F124" s="51" t="str">
        <f aca="true" t="shared" si="10" ref="F124:M124">+IF(F109&gt;0,F110/F109,"-")</f>
        <v>-</v>
      </c>
      <c r="G124" s="51" t="str">
        <f t="shared" si="10"/>
        <v>-</v>
      </c>
      <c r="H124" s="51">
        <f t="shared" si="10"/>
        <v>0</v>
      </c>
      <c r="I124" s="51">
        <f t="shared" si="10"/>
        <v>0.3082950856375238</v>
      </c>
      <c r="J124" s="51">
        <f t="shared" si="10"/>
        <v>0.26238352133398724</v>
      </c>
      <c r="K124" s="51">
        <f t="shared" si="10"/>
        <v>0.27185924030131714</v>
      </c>
      <c r="L124" s="51">
        <f t="shared" si="10"/>
        <v>0</v>
      </c>
      <c r="M124" s="52">
        <f t="shared" si="10"/>
        <v>0.32193711647007167</v>
      </c>
    </row>
    <row r="125" spans="1:13" ht="24.75" customHeight="1">
      <c r="A125"/>
      <c r="B125" s="56">
        <v>3</v>
      </c>
      <c r="C125" s="53" t="s">
        <v>114</v>
      </c>
      <c r="D125" s="105"/>
      <c r="E125" s="57" t="str">
        <f>+IF(E113&gt;0,E114/E113,"-")</f>
        <v>-</v>
      </c>
      <c r="F125" s="57" t="str">
        <f aca="true" t="shared" si="11" ref="F125:M125">+IF(F113&gt;0,F114/F113,"-")</f>
        <v>-</v>
      </c>
      <c r="G125" s="57" t="str">
        <f t="shared" si="11"/>
        <v>-</v>
      </c>
      <c r="H125" s="57">
        <f t="shared" si="11"/>
        <v>0</v>
      </c>
      <c r="I125" s="57">
        <f t="shared" si="11"/>
        <v>0.1484807613581969</v>
      </c>
      <c r="J125" s="57">
        <f t="shared" si="11"/>
        <v>0.13216148936887623</v>
      </c>
      <c r="K125" s="57">
        <f t="shared" si="11"/>
        <v>0.1299725750346412</v>
      </c>
      <c r="L125" s="57">
        <f t="shared" si="11"/>
        <v>0</v>
      </c>
      <c r="M125" s="58">
        <f t="shared" si="11"/>
        <v>0.16204311897925366</v>
      </c>
    </row>
    <row r="126" spans="2:13" ht="12.75">
      <c r="B126" s="11"/>
      <c r="C126" s="6"/>
      <c r="D126" s="7"/>
      <c r="E126" s="7"/>
      <c r="F126" s="7"/>
      <c r="G126" s="7"/>
      <c r="H126" s="7"/>
      <c r="I126" s="7"/>
      <c r="J126" s="7"/>
      <c r="K126" s="7"/>
      <c r="L126" s="7"/>
      <c r="M126" s="7"/>
    </row>
    <row r="127" spans="1:13" ht="11.25" customHeight="1">
      <c r="A127"/>
      <c r="B127" s="262" t="s">
        <v>97</v>
      </c>
      <c r="C127" s="90"/>
      <c r="D127" s="91"/>
      <c r="E127" s="91"/>
      <c r="F127" s="91"/>
      <c r="G127" s="91"/>
      <c r="H127" s="91"/>
      <c r="I127" s="91"/>
      <c r="J127" s="91"/>
      <c r="K127" s="91"/>
      <c r="L127" s="91"/>
      <c r="M127" s="92"/>
    </row>
    <row r="128" spans="1:13" ht="11.25" customHeight="1">
      <c r="A128"/>
      <c r="B128" s="94" t="s">
        <v>98</v>
      </c>
      <c r="C128" s="95" t="s">
        <v>99</v>
      </c>
      <c r="D128" s="96"/>
      <c r="E128" s="96"/>
      <c r="F128" s="96"/>
      <c r="G128" s="96"/>
      <c r="H128" s="96"/>
      <c r="I128" s="96"/>
      <c r="J128" s="96"/>
      <c r="K128" s="96"/>
      <c r="L128" s="96"/>
      <c r="M128" s="97"/>
    </row>
    <row r="129" spans="1:13" ht="16.5" customHeight="1">
      <c r="A129"/>
      <c r="B129" s="238">
        <v>1</v>
      </c>
      <c r="C129" s="406" t="s">
        <v>352</v>
      </c>
      <c r="D129" s="407"/>
      <c r="E129" s="407"/>
      <c r="F129" s="407"/>
      <c r="G129" s="407"/>
      <c r="H129" s="407"/>
      <c r="I129" s="407"/>
      <c r="J129" s="407"/>
      <c r="K129" s="407"/>
      <c r="L129" s="407"/>
      <c r="M129" s="408"/>
    </row>
    <row r="130" spans="1:13" ht="24" customHeight="1">
      <c r="A130"/>
      <c r="B130" s="352">
        <v>2</v>
      </c>
      <c r="C130" s="403" t="s">
        <v>351</v>
      </c>
      <c r="D130" s="404"/>
      <c r="E130" s="404"/>
      <c r="F130" s="404"/>
      <c r="G130" s="404"/>
      <c r="H130" s="404"/>
      <c r="I130" s="404"/>
      <c r="J130" s="404"/>
      <c r="K130" s="404"/>
      <c r="L130" s="404"/>
      <c r="M130" s="405"/>
    </row>
    <row r="131" spans="1:13" ht="13.5" customHeight="1">
      <c r="A131"/>
      <c r="B131" s="352">
        <v>3</v>
      </c>
      <c r="C131" s="403" t="s">
        <v>353</v>
      </c>
      <c r="D131" s="404"/>
      <c r="E131" s="404"/>
      <c r="F131" s="404"/>
      <c r="G131" s="404"/>
      <c r="H131" s="404"/>
      <c r="I131" s="404"/>
      <c r="J131" s="404"/>
      <c r="K131" s="404"/>
      <c r="L131" s="404"/>
      <c r="M131" s="405"/>
    </row>
    <row r="132" spans="1:13" ht="13.5" customHeight="1">
      <c r="A132"/>
      <c r="B132" s="260"/>
      <c r="C132" s="413"/>
      <c r="D132" s="414"/>
      <c r="E132" s="414"/>
      <c r="F132" s="414"/>
      <c r="G132" s="414"/>
      <c r="H132" s="414"/>
      <c r="I132" s="414"/>
      <c r="J132" s="414"/>
      <c r="K132" s="414"/>
      <c r="L132" s="414"/>
      <c r="M132" s="415"/>
    </row>
    <row r="133" spans="1:13" ht="13.5" customHeight="1">
      <c r="A133"/>
      <c r="B133" s="260"/>
      <c r="C133" s="413"/>
      <c r="D133" s="414"/>
      <c r="E133" s="414"/>
      <c r="F133" s="414"/>
      <c r="G133" s="414"/>
      <c r="H133" s="414"/>
      <c r="I133" s="414"/>
      <c r="J133" s="414"/>
      <c r="K133" s="414"/>
      <c r="L133" s="414"/>
      <c r="M133" s="415"/>
    </row>
    <row r="134" spans="1:13" ht="13.5" customHeight="1">
      <c r="A134"/>
      <c r="B134" s="261"/>
      <c r="C134" s="416"/>
      <c r="D134" s="417"/>
      <c r="E134" s="417"/>
      <c r="F134" s="417"/>
      <c r="G134" s="417"/>
      <c r="H134" s="417"/>
      <c r="I134" s="417"/>
      <c r="J134" s="417"/>
      <c r="K134" s="417"/>
      <c r="L134" s="417"/>
      <c r="M134" s="418"/>
    </row>
    <row r="149" ht="12.75">
      <c r="B149" s="11"/>
    </row>
    <row r="152" spans="2:13" ht="18.75" customHeight="1">
      <c r="B152" s="69" t="str">
        <f>+Index!B12</f>
        <v>II.4. Enrollments by time status of students</v>
      </c>
      <c r="C152" s="70"/>
      <c r="D152" s="71"/>
      <c r="E152" s="71"/>
      <c r="F152" s="71"/>
      <c r="G152" s="71"/>
      <c r="H152" s="71"/>
      <c r="I152" s="71"/>
      <c r="J152" s="71"/>
      <c r="K152" s="71"/>
      <c r="L152" s="71"/>
      <c r="M152" s="72"/>
    </row>
    <row r="153" spans="2:13" ht="12.75">
      <c r="B153" s="6"/>
      <c r="C153" s="6"/>
      <c r="D153" s="7"/>
      <c r="E153" s="7"/>
      <c r="F153" s="7"/>
      <c r="G153" s="7"/>
      <c r="H153" s="7"/>
      <c r="I153" s="7"/>
      <c r="J153" s="7"/>
      <c r="K153" s="7"/>
      <c r="L153" s="7"/>
      <c r="M153" s="7"/>
    </row>
    <row r="154" spans="2:13" ht="13.5" thickBot="1">
      <c r="B154" s="23" t="s">
        <v>61</v>
      </c>
      <c r="C154" s="31"/>
      <c r="D154" s="211" t="s">
        <v>92</v>
      </c>
      <c r="E154" s="24">
        <v>1980</v>
      </c>
      <c r="F154" s="24">
        <v>1985</v>
      </c>
      <c r="G154" s="24">
        <v>1990</v>
      </c>
      <c r="H154" s="24">
        <v>1995</v>
      </c>
      <c r="I154" s="24">
        <v>1996</v>
      </c>
      <c r="J154" s="24">
        <v>1997</v>
      </c>
      <c r="K154" s="24">
        <v>1998</v>
      </c>
      <c r="L154" s="24">
        <v>1999</v>
      </c>
      <c r="M154" s="25">
        <v>2000</v>
      </c>
    </row>
    <row r="155" spans="2:13" ht="12.75">
      <c r="B155" s="67" t="str">
        <f>+ca_1</f>
        <v>A. Private Institutions</v>
      </c>
      <c r="C155" s="83"/>
      <c r="D155" s="224"/>
      <c r="E155" s="8"/>
      <c r="F155" s="8"/>
      <c r="G155" s="8"/>
      <c r="H155" s="8">
        <v>893999</v>
      </c>
      <c r="I155" s="8">
        <v>142928</v>
      </c>
      <c r="J155" s="8">
        <f>SUM(J156:J158)</f>
        <v>226329</v>
      </c>
      <c r="K155" s="8">
        <f>SUM(K156:K158)</f>
        <v>330947</v>
      </c>
      <c r="L155" s="8">
        <v>418443</v>
      </c>
      <c r="M155" s="26">
        <v>471443</v>
      </c>
    </row>
    <row r="156" spans="2:13" ht="12.75">
      <c r="B156" s="76"/>
      <c r="C156" s="74" t="str">
        <f>+es_1</f>
        <v>1. Full time</v>
      </c>
      <c r="D156" s="213">
        <v>1</v>
      </c>
      <c r="E156" s="17"/>
      <c r="F156" s="17"/>
      <c r="G156" s="17"/>
      <c r="H156" s="17"/>
      <c r="I156" s="17">
        <v>39940</v>
      </c>
      <c r="J156" s="17">
        <v>55460</v>
      </c>
      <c r="K156" s="17">
        <v>75818</v>
      </c>
      <c r="L156" s="17">
        <v>92251</v>
      </c>
      <c r="M156" s="114">
        <v>100925</v>
      </c>
    </row>
    <row r="157" spans="2:13" ht="12.75">
      <c r="B157" s="76"/>
      <c r="C157" s="74" t="str">
        <f>+es_2</f>
        <v>2. Part time</v>
      </c>
      <c r="D157" s="213"/>
      <c r="E157" s="18"/>
      <c r="F157" s="18"/>
      <c r="G157" s="18"/>
      <c r="H157" s="18"/>
      <c r="I157" s="18">
        <v>102988</v>
      </c>
      <c r="J157" s="18">
        <v>170869</v>
      </c>
      <c r="K157" s="18">
        <v>255129</v>
      </c>
      <c r="L157" s="18">
        <v>326192</v>
      </c>
      <c r="M157" s="115">
        <v>370518</v>
      </c>
    </row>
    <row r="158" spans="2:13" ht="12.75">
      <c r="B158" s="76"/>
      <c r="C158" s="74"/>
      <c r="D158" s="213"/>
      <c r="E158" s="30"/>
      <c r="F158" s="30"/>
      <c r="G158" s="30"/>
      <c r="H158" s="30"/>
      <c r="I158" s="30"/>
      <c r="J158" s="30"/>
      <c r="K158" s="30"/>
      <c r="L158" s="30"/>
      <c r="M158" s="116"/>
    </row>
    <row r="159" spans="2:13" ht="12.75">
      <c r="B159" s="68" t="str">
        <f>+ca_2</f>
        <v>B. Public Institutions</v>
      </c>
      <c r="C159" s="84"/>
      <c r="D159" s="203"/>
      <c r="E159" s="9"/>
      <c r="F159" s="9"/>
      <c r="G159" s="9"/>
      <c r="H159" s="9">
        <v>705201</v>
      </c>
      <c r="I159" s="9">
        <v>779239</v>
      </c>
      <c r="J159" s="9">
        <f>SUM(J160:J162)</f>
        <v>860069</v>
      </c>
      <c r="K159" s="9">
        <f>SUM(K160:K162)</f>
        <v>937467</v>
      </c>
      <c r="L159" s="9">
        <v>1007403</v>
      </c>
      <c r="M159" s="28">
        <v>1106798</v>
      </c>
    </row>
    <row r="160" spans="2:13" ht="12.75">
      <c r="B160" s="76"/>
      <c r="C160" s="74" t="str">
        <f>+es_1</f>
        <v>1. Full time</v>
      </c>
      <c r="D160" s="213"/>
      <c r="E160" s="17"/>
      <c r="F160" s="17"/>
      <c r="G160" s="17"/>
      <c r="H160" s="17"/>
      <c r="I160" s="17">
        <v>448719</v>
      </c>
      <c r="J160" s="17">
        <v>479261</v>
      </c>
      <c r="K160" s="17">
        <v>511339</v>
      </c>
      <c r="L160" s="17">
        <v>543100</v>
      </c>
      <c r="M160" s="114">
        <v>586606</v>
      </c>
    </row>
    <row r="161" spans="2:13" ht="12.75">
      <c r="B161" s="76"/>
      <c r="C161" s="74" t="str">
        <f>+es_2</f>
        <v>2. Part time</v>
      </c>
      <c r="D161" s="213"/>
      <c r="E161" s="18"/>
      <c r="F161" s="18"/>
      <c r="G161" s="18"/>
      <c r="H161" s="18"/>
      <c r="I161" s="18">
        <v>330520</v>
      </c>
      <c r="J161" s="18">
        <v>380808</v>
      </c>
      <c r="K161" s="18">
        <v>426128</v>
      </c>
      <c r="L161" s="18">
        <v>464303</v>
      </c>
      <c r="M161" s="115">
        <v>520192</v>
      </c>
    </row>
    <row r="162" spans="2:13" ht="12.75">
      <c r="B162" s="76"/>
      <c r="C162" s="74"/>
      <c r="D162" s="213"/>
      <c r="E162" s="30"/>
      <c r="F162" s="30"/>
      <c r="G162" s="30"/>
      <c r="H162" s="30"/>
      <c r="I162" s="30"/>
      <c r="J162" s="30"/>
      <c r="K162" s="30"/>
      <c r="L162" s="30"/>
      <c r="M162" s="116"/>
    </row>
    <row r="163" spans="2:13" ht="12.75">
      <c r="B163" s="39" t="str">
        <f>+ca_3</f>
        <v>C.Total (private and public) </v>
      </c>
      <c r="C163" s="84"/>
      <c r="D163" s="203"/>
      <c r="E163" s="9"/>
      <c r="F163" s="9"/>
      <c r="G163" s="9">
        <v>403824</v>
      </c>
      <c r="H163" s="9">
        <v>794600</v>
      </c>
      <c r="I163" s="9">
        <f>SUM(I164:I166)</f>
        <v>922167</v>
      </c>
      <c r="J163" s="9">
        <f>SUM(J164:J166)</f>
        <v>1086398</v>
      </c>
      <c r="K163" s="9">
        <f>SUM(K164:K166)</f>
        <v>1268414</v>
      </c>
      <c r="L163" s="9">
        <f>SUM(L164:L166)</f>
        <v>1425846</v>
      </c>
      <c r="M163" s="28">
        <f>SUM(M164:M166)</f>
        <v>1578241</v>
      </c>
    </row>
    <row r="164" spans="2:13" ht="12.75">
      <c r="B164" s="76"/>
      <c r="C164" s="74" t="str">
        <f>+es_1</f>
        <v>1. Full time</v>
      </c>
      <c r="D164" s="216"/>
      <c r="E164" s="78"/>
      <c r="F164" s="78"/>
      <c r="G164" s="78"/>
      <c r="H164" s="78"/>
      <c r="I164" s="78">
        <f aca="true" t="shared" si="12" ref="I164:M165">+I156+I160</f>
        <v>488659</v>
      </c>
      <c r="J164" s="78">
        <f t="shared" si="12"/>
        <v>534721</v>
      </c>
      <c r="K164" s="78">
        <f t="shared" si="12"/>
        <v>587157</v>
      </c>
      <c r="L164" s="78">
        <f t="shared" si="12"/>
        <v>635351</v>
      </c>
      <c r="M164" s="117">
        <f t="shared" si="12"/>
        <v>687531</v>
      </c>
    </row>
    <row r="165" spans="2:13" ht="12.75">
      <c r="B165" s="76"/>
      <c r="C165" s="74" t="str">
        <f>+es_2</f>
        <v>2. Part time</v>
      </c>
      <c r="D165" s="216"/>
      <c r="E165" s="79"/>
      <c r="F165" s="79"/>
      <c r="G165" s="79"/>
      <c r="H165" s="79"/>
      <c r="I165" s="79">
        <f t="shared" si="12"/>
        <v>433508</v>
      </c>
      <c r="J165" s="79">
        <f t="shared" si="12"/>
        <v>551677</v>
      </c>
      <c r="K165" s="79">
        <f t="shared" si="12"/>
        <v>681257</v>
      </c>
      <c r="L165" s="79">
        <f t="shared" si="12"/>
        <v>790495</v>
      </c>
      <c r="M165" s="107">
        <f t="shared" si="12"/>
        <v>890710</v>
      </c>
    </row>
    <row r="166" spans="1:13" ht="12.75">
      <c r="A166"/>
      <c r="B166" s="80"/>
      <c r="C166" s="99"/>
      <c r="D166" s="225"/>
      <c r="E166" s="82"/>
      <c r="F166" s="82"/>
      <c r="G166" s="82"/>
      <c r="H166" s="82"/>
      <c r="I166" s="82"/>
      <c r="J166" s="82"/>
      <c r="K166" s="82"/>
      <c r="L166" s="82"/>
      <c r="M166" s="109"/>
    </row>
    <row r="167" ht="12.75">
      <c r="B167" s="11"/>
    </row>
    <row r="168" spans="1:13" ht="12.75">
      <c r="A168"/>
      <c r="B168" s="110" t="s">
        <v>140</v>
      </c>
      <c r="C168" s="111"/>
      <c r="D168" s="217"/>
      <c r="E168" s="112">
        <v>1980</v>
      </c>
      <c r="F168" s="112">
        <v>1985</v>
      </c>
      <c r="G168" s="112">
        <v>1990</v>
      </c>
      <c r="H168" s="112">
        <v>1995</v>
      </c>
      <c r="I168" s="112">
        <v>1996</v>
      </c>
      <c r="J168" s="112">
        <v>1997</v>
      </c>
      <c r="K168" s="112">
        <v>1998</v>
      </c>
      <c r="L168" s="112">
        <v>1999</v>
      </c>
      <c r="M168" s="113">
        <v>2000</v>
      </c>
    </row>
    <row r="169" spans="1:13" ht="32.25" customHeight="1">
      <c r="A169"/>
      <c r="B169" s="59">
        <v>1</v>
      </c>
      <c r="C169" s="60" t="s">
        <v>115</v>
      </c>
      <c r="D169" s="226"/>
      <c r="E169" s="61" t="str">
        <f>+IF(E163&gt;0,E164/E163,"-")</f>
        <v>-</v>
      </c>
      <c r="F169" s="61" t="str">
        <f aca="true" t="shared" si="13" ref="F169:M169">+IF(F163&gt;0,F164/F163,"-")</f>
        <v>-</v>
      </c>
      <c r="G169" s="61"/>
      <c r="H169" s="61"/>
      <c r="I169" s="61">
        <f t="shared" si="13"/>
        <v>0.5299029351516591</v>
      </c>
      <c r="J169" s="61">
        <f t="shared" si="13"/>
        <v>0.49219623011088015</v>
      </c>
      <c r="K169" s="61">
        <f t="shared" si="13"/>
        <v>0.4629064327577589</v>
      </c>
      <c r="L169" s="61">
        <f t="shared" si="13"/>
        <v>0.4455958076818955</v>
      </c>
      <c r="M169" s="62">
        <f t="shared" si="13"/>
        <v>0.43563118687196695</v>
      </c>
    </row>
    <row r="170" spans="1:13" ht="32.25" customHeight="1">
      <c r="A170"/>
      <c r="B170" s="49">
        <v>2</v>
      </c>
      <c r="C170" s="53" t="s">
        <v>116</v>
      </c>
      <c r="D170" s="86"/>
      <c r="E170" s="51" t="str">
        <f>+IF(E155&gt;0,E156/E155,"-")</f>
        <v>-</v>
      </c>
      <c r="F170" s="51" t="str">
        <f aca="true" t="shared" si="14" ref="F170:M170">+IF(F155&gt;0,F156/F155,"-")</f>
        <v>-</v>
      </c>
      <c r="G170" s="51" t="str">
        <f t="shared" si="14"/>
        <v>-</v>
      </c>
      <c r="H170" s="51"/>
      <c r="I170" s="51">
        <f t="shared" si="14"/>
        <v>0.27944139706705473</v>
      </c>
      <c r="J170" s="51">
        <f t="shared" si="14"/>
        <v>0.24504151036765062</v>
      </c>
      <c r="K170" s="51">
        <f t="shared" si="14"/>
        <v>0.22909408455130278</v>
      </c>
      <c r="L170" s="51">
        <f t="shared" si="14"/>
        <v>0.22046252416697137</v>
      </c>
      <c r="M170" s="52">
        <f t="shared" si="14"/>
        <v>0.21407678128639093</v>
      </c>
    </row>
    <row r="171" spans="1:13" ht="32.25" customHeight="1">
      <c r="A171"/>
      <c r="B171" s="56">
        <v>3</v>
      </c>
      <c r="C171" s="334" t="s">
        <v>117</v>
      </c>
      <c r="D171" s="105"/>
      <c r="E171" s="57" t="str">
        <f>+IF(E159&gt;0,E160/E159,"-")</f>
        <v>-</v>
      </c>
      <c r="F171" s="57" t="str">
        <f aca="true" t="shared" si="15" ref="F171:M171">+IF(F159&gt;0,F160/F159,"-")</f>
        <v>-</v>
      </c>
      <c r="G171" s="57" t="str">
        <f t="shared" si="15"/>
        <v>-</v>
      </c>
      <c r="H171" s="57"/>
      <c r="I171" s="57">
        <f t="shared" si="15"/>
        <v>0.5758425848808902</v>
      </c>
      <c r="J171" s="57">
        <f t="shared" si="15"/>
        <v>0.5572355241265526</v>
      </c>
      <c r="K171" s="57">
        <f t="shared" si="15"/>
        <v>0.5454474664174845</v>
      </c>
      <c r="L171" s="57">
        <f t="shared" si="15"/>
        <v>0.5391089762488299</v>
      </c>
      <c r="M171" s="58">
        <f t="shared" si="15"/>
        <v>0.5300027647321373</v>
      </c>
    </row>
    <row r="172" spans="2:13" ht="12.75">
      <c r="B172" s="11"/>
      <c r="C172" s="6"/>
      <c r="D172" s="7"/>
      <c r="E172" s="7"/>
      <c r="F172" s="7"/>
      <c r="G172" s="7"/>
      <c r="H172" s="7"/>
      <c r="I172" s="7"/>
      <c r="J172" s="7"/>
      <c r="K172" s="7"/>
      <c r="L172" s="7"/>
      <c r="M172" s="7"/>
    </row>
    <row r="173" spans="1:13" ht="11.25" customHeight="1">
      <c r="A173"/>
      <c r="B173" s="93" t="s">
        <v>97</v>
      </c>
      <c r="C173" s="90"/>
      <c r="D173" s="91"/>
      <c r="E173" s="91"/>
      <c r="F173" s="91"/>
      <c r="G173" s="91"/>
      <c r="H173" s="91"/>
      <c r="I173" s="91"/>
      <c r="J173" s="91"/>
      <c r="K173" s="91"/>
      <c r="L173" s="91"/>
      <c r="M173" s="92"/>
    </row>
    <row r="174" spans="1:13" ht="11.25" customHeight="1">
      <c r="A174"/>
      <c r="B174" s="94" t="s">
        <v>98</v>
      </c>
      <c r="C174" s="95" t="s">
        <v>99</v>
      </c>
      <c r="D174" s="96"/>
      <c r="E174" s="96"/>
      <c r="F174" s="96"/>
      <c r="G174" s="96"/>
      <c r="H174" s="96"/>
      <c r="I174" s="96"/>
      <c r="J174" s="96"/>
      <c r="K174" s="96"/>
      <c r="L174" s="96"/>
      <c r="M174" s="97"/>
    </row>
    <row r="175" spans="1:13" ht="36.75" customHeight="1">
      <c r="A175"/>
      <c r="B175" s="88">
        <v>1</v>
      </c>
      <c r="C175" s="406" t="s">
        <v>369</v>
      </c>
      <c r="D175" s="411"/>
      <c r="E175" s="411"/>
      <c r="F175" s="411"/>
      <c r="G175" s="411"/>
      <c r="H175" s="411"/>
      <c r="I175" s="411"/>
      <c r="J175" s="411"/>
      <c r="K175" s="411"/>
      <c r="L175" s="411"/>
      <c r="M175" s="412"/>
    </row>
    <row r="176" spans="1:13" ht="13.5" customHeight="1">
      <c r="A176"/>
      <c r="B176" s="85"/>
      <c r="C176" s="406"/>
      <c r="D176" s="411"/>
      <c r="E176" s="411"/>
      <c r="F176" s="411"/>
      <c r="G176" s="411"/>
      <c r="H176" s="411"/>
      <c r="I176" s="411"/>
      <c r="J176" s="411"/>
      <c r="K176" s="411"/>
      <c r="L176" s="411"/>
      <c r="M176" s="412"/>
    </row>
    <row r="177" spans="1:13" ht="13.5" customHeight="1">
      <c r="A177"/>
      <c r="B177" s="85"/>
      <c r="C177" s="406"/>
      <c r="D177" s="411"/>
      <c r="E177" s="411"/>
      <c r="F177" s="411"/>
      <c r="G177" s="411"/>
      <c r="H177" s="411"/>
      <c r="I177" s="411"/>
      <c r="J177" s="411"/>
      <c r="K177" s="411"/>
      <c r="L177" s="411"/>
      <c r="M177" s="412"/>
    </row>
    <row r="178" spans="1:13" ht="13.5" customHeight="1">
      <c r="A178"/>
      <c r="B178" s="85"/>
      <c r="C178" s="406"/>
      <c r="D178" s="411"/>
      <c r="E178" s="411"/>
      <c r="F178" s="411"/>
      <c r="G178" s="411"/>
      <c r="H178" s="411"/>
      <c r="I178" s="411"/>
      <c r="J178" s="411"/>
      <c r="K178" s="411"/>
      <c r="L178" s="411"/>
      <c r="M178" s="412"/>
    </row>
    <row r="179" spans="1:13" ht="13.5" customHeight="1">
      <c r="A179"/>
      <c r="B179" s="85"/>
      <c r="C179" s="406"/>
      <c r="D179" s="411"/>
      <c r="E179" s="411"/>
      <c r="F179" s="411"/>
      <c r="G179" s="411"/>
      <c r="H179" s="411"/>
      <c r="I179" s="411"/>
      <c r="J179" s="411"/>
      <c r="K179" s="411"/>
      <c r="L179" s="411"/>
      <c r="M179" s="412"/>
    </row>
    <row r="180" spans="1:13" ht="13.5" customHeight="1">
      <c r="A180"/>
      <c r="B180" s="87"/>
      <c r="C180" s="406"/>
      <c r="D180" s="411"/>
      <c r="E180" s="411"/>
      <c r="F180" s="411"/>
      <c r="G180" s="411"/>
      <c r="H180" s="411"/>
      <c r="I180" s="411"/>
      <c r="J180" s="411"/>
      <c r="K180" s="411"/>
      <c r="L180" s="411"/>
      <c r="M180" s="412"/>
    </row>
    <row r="198" spans="2:13" ht="15">
      <c r="B198" s="69" t="str">
        <f>+Index!B13</f>
        <v>II.5. Enrollments by type of program (onsite/distance)</v>
      </c>
      <c r="C198" s="70"/>
      <c r="D198" s="71"/>
      <c r="E198" s="71"/>
      <c r="F198" s="71"/>
      <c r="G198" s="71"/>
      <c r="H198" s="71"/>
      <c r="I198" s="71"/>
      <c r="J198" s="71"/>
      <c r="K198" s="71"/>
      <c r="L198" s="71"/>
      <c r="M198" s="72"/>
    </row>
    <row r="199" spans="2:13" ht="12.75">
      <c r="B199" s="6"/>
      <c r="C199" s="6"/>
      <c r="D199" s="7"/>
      <c r="E199" s="7"/>
      <c r="F199" s="7"/>
      <c r="G199" s="7"/>
      <c r="H199" s="7"/>
      <c r="I199" s="7"/>
      <c r="J199" s="7"/>
      <c r="K199" s="7"/>
      <c r="L199" s="7"/>
      <c r="M199" s="7"/>
    </row>
    <row r="200" spans="2:13" ht="13.5" thickBot="1">
      <c r="B200" s="23" t="s">
        <v>61</v>
      </c>
      <c r="C200" s="31"/>
      <c r="D200" s="211" t="s">
        <v>92</v>
      </c>
      <c r="E200" s="24">
        <v>1980</v>
      </c>
      <c r="F200" s="24">
        <v>1985</v>
      </c>
      <c r="G200" s="24">
        <v>1990</v>
      </c>
      <c r="H200" s="24">
        <v>1995</v>
      </c>
      <c r="I200" s="24">
        <v>1996</v>
      </c>
      <c r="J200" s="24">
        <v>1997</v>
      </c>
      <c r="K200" s="24">
        <v>1998</v>
      </c>
      <c r="L200" s="24">
        <v>1999</v>
      </c>
      <c r="M200" s="25">
        <v>2000</v>
      </c>
    </row>
    <row r="201" spans="2:13" ht="12.75">
      <c r="B201" s="38" t="str">
        <f>+ca_1</f>
        <v>A. Private Institutions</v>
      </c>
      <c r="C201" s="83"/>
      <c r="D201" s="224"/>
      <c r="E201" s="8"/>
      <c r="F201" s="8"/>
      <c r="G201" s="8"/>
      <c r="H201" s="8">
        <v>89399</v>
      </c>
      <c r="I201" s="8">
        <v>142928</v>
      </c>
      <c r="J201" s="8">
        <f>SUM(J202:J204)</f>
        <v>226329</v>
      </c>
      <c r="K201" s="8">
        <f>SUM(K202:K204)</f>
        <v>330947</v>
      </c>
      <c r="L201" s="8">
        <v>418443</v>
      </c>
      <c r="M201" s="26">
        <v>471443</v>
      </c>
    </row>
    <row r="202" spans="2:13" ht="12.75">
      <c r="B202" s="76"/>
      <c r="C202" s="74" t="str">
        <f>+r_1</f>
        <v>1. Onsite</v>
      </c>
      <c r="D202" s="213">
        <v>1</v>
      </c>
      <c r="E202" s="363"/>
      <c r="F202" s="364"/>
      <c r="G202" s="364"/>
      <c r="H202" s="364"/>
      <c r="I202" s="391">
        <v>137947</v>
      </c>
      <c r="J202" s="391">
        <v>220840</v>
      </c>
      <c r="K202" s="391">
        <v>327453</v>
      </c>
      <c r="L202" s="391">
        <v>411054</v>
      </c>
      <c r="M202" s="392">
        <v>465926</v>
      </c>
    </row>
    <row r="203" spans="2:13" ht="12.75">
      <c r="B203" s="76"/>
      <c r="C203" s="74" t="str">
        <f>+r_2</f>
        <v>2. Distance learning</v>
      </c>
      <c r="D203" s="213"/>
      <c r="E203" s="365"/>
      <c r="F203" s="366"/>
      <c r="G203" s="366"/>
      <c r="H203" s="366"/>
      <c r="I203" s="393">
        <v>4981</v>
      </c>
      <c r="J203" s="393">
        <v>5489</v>
      </c>
      <c r="K203" s="393">
        <v>3494</v>
      </c>
      <c r="L203" s="393">
        <v>7389</v>
      </c>
      <c r="M203" s="394">
        <v>5517</v>
      </c>
    </row>
    <row r="204" spans="2:13" ht="12.75">
      <c r="B204" s="76"/>
      <c r="C204" s="74"/>
      <c r="D204" s="213"/>
      <c r="E204" s="284"/>
      <c r="F204" s="282"/>
      <c r="G204" s="282"/>
      <c r="H204" s="282"/>
      <c r="I204" s="13"/>
      <c r="J204" s="13"/>
      <c r="K204" s="13"/>
      <c r="L204" s="13"/>
      <c r="M204" s="27"/>
    </row>
    <row r="205" spans="2:13" ht="12.75">
      <c r="B205" s="39" t="str">
        <f>+ca_2</f>
        <v>B. Public Institutions</v>
      </c>
      <c r="C205" s="84"/>
      <c r="D205" s="203"/>
      <c r="E205" s="9"/>
      <c r="F205" s="9"/>
      <c r="G205" s="9"/>
      <c r="H205" s="9">
        <v>705201</v>
      </c>
      <c r="I205" s="9">
        <v>779239</v>
      </c>
      <c r="J205" s="9">
        <f>SUM(J206:J208)</f>
        <v>860069</v>
      </c>
      <c r="K205" s="9">
        <f>SUM(K206:K208)</f>
        <v>937467</v>
      </c>
      <c r="L205" s="9">
        <v>1007403</v>
      </c>
      <c r="M205" s="28">
        <v>1106798</v>
      </c>
    </row>
    <row r="206" spans="2:13" ht="12.75">
      <c r="B206" s="76"/>
      <c r="C206" s="74" t="str">
        <f>+r_1</f>
        <v>1. Onsite</v>
      </c>
      <c r="D206" s="213"/>
      <c r="E206" s="363"/>
      <c r="F206" s="363"/>
      <c r="G206" s="363"/>
      <c r="H206" s="363"/>
      <c r="I206" s="17">
        <v>775905</v>
      </c>
      <c r="J206" s="17">
        <v>856400</v>
      </c>
      <c r="K206" s="17">
        <v>933612</v>
      </c>
      <c r="L206" s="17">
        <v>1002988</v>
      </c>
      <c r="M206" s="114">
        <v>1102259</v>
      </c>
    </row>
    <row r="207" spans="2:13" ht="12.75">
      <c r="B207" s="76"/>
      <c r="C207" s="74" t="str">
        <f>+r_2</f>
        <v>2. Distance learning</v>
      </c>
      <c r="D207" s="213"/>
      <c r="E207" s="365"/>
      <c r="F207" s="365"/>
      <c r="G207" s="365"/>
      <c r="H207" s="365"/>
      <c r="I207" s="18">
        <v>3334</v>
      </c>
      <c r="J207" s="18">
        <v>3669</v>
      </c>
      <c r="K207" s="18">
        <v>3855</v>
      </c>
      <c r="L207" s="18">
        <v>4415</v>
      </c>
      <c r="M207" s="115">
        <v>4539</v>
      </c>
    </row>
    <row r="208" spans="2:13" ht="12.75">
      <c r="B208" s="76"/>
      <c r="C208" s="74"/>
      <c r="D208" s="213"/>
      <c r="E208" s="354"/>
      <c r="F208" s="354"/>
      <c r="G208" s="354"/>
      <c r="H208" s="354"/>
      <c r="I208" s="354"/>
      <c r="J208" s="354"/>
      <c r="K208" s="354"/>
      <c r="L208" s="354"/>
      <c r="M208" s="355"/>
    </row>
    <row r="209" spans="2:13" ht="12.75">
      <c r="B209" s="39" t="str">
        <f>+ca_3</f>
        <v>C.Total (private and public) </v>
      </c>
      <c r="C209" s="84"/>
      <c r="D209" s="203"/>
      <c r="E209" s="9"/>
      <c r="F209" s="9"/>
      <c r="G209" s="9">
        <v>403824</v>
      </c>
      <c r="H209" s="9">
        <v>794600</v>
      </c>
      <c r="I209" s="9">
        <f>SUM(I210:I212)</f>
        <v>922167</v>
      </c>
      <c r="J209" s="9">
        <f>SUM(J210:J212)</f>
        <v>1086398</v>
      </c>
      <c r="K209" s="9">
        <f>SUM(K210:K212)</f>
        <v>1268414</v>
      </c>
      <c r="L209" s="9">
        <f>SUM(L210:L212)</f>
        <v>1425846</v>
      </c>
      <c r="M209" s="28">
        <f>SUM(M210:M212)</f>
        <v>1578241</v>
      </c>
    </row>
    <row r="210" spans="2:13" ht="12.75">
      <c r="B210" s="76"/>
      <c r="C210" s="74" t="str">
        <f>+r_1</f>
        <v>1. Onsite</v>
      </c>
      <c r="D210" s="216"/>
      <c r="E210" s="78"/>
      <c r="F210" s="78"/>
      <c r="G210" s="78"/>
      <c r="H210" s="78"/>
      <c r="I210" s="78">
        <f aca="true" t="shared" si="16" ref="I210:M211">+I202+I206</f>
        <v>913852</v>
      </c>
      <c r="J210" s="78">
        <f t="shared" si="16"/>
        <v>1077240</v>
      </c>
      <c r="K210" s="78">
        <f t="shared" si="16"/>
        <v>1261065</v>
      </c>
      <c r="L210" s="78">
        <f t="shared" si="16"/>
        <v>1414042</v>
      </c>
      <c r="M210" s="117">
        <f t="shared" si="16"/>
        <v>1568185</v>
      </c>
    </row>
    <row r="211" spans="2:13" ht="12.75">
      <c r="B211" s="76"/>
      <c r="C211" s="74" t="str">
        <f>+r_2</f>
        <v>2. Distance learning</v>
      </c>
      <c r="D211" s="216"/>
      <c r="E211" s="79"/>
      <c r="F211" s="79"/>
      <c r="G211" s="79"/>
      <c r="H211" s="79"/>
      <c r="I211" s="79">
        <f t="shared" si="16"/>
        <v>8315</v>
      </c>
      <c r="J211" s="79">
        <f t="shared" si="16"/>
        <v>9158</v>
      </c>
      <c r="K211" s="79">
        <f t="shared" si="16"/>
        <v>7349</v>
      </c>
      <c r="L211" s="79">
        <f t="shared" si="16"/>
        <v>11804</v>
      </c>
      <c r="M211" s="107">
        <f t="shared" si="16"/>
        <v>10056</v>
      </c>
    </row>
    <row r="212" spans="2:13" ht="12.75">
      <c r="B212" s="80"/>
      <c r="C212" s="99">
        <f>+C204</f>
        <v>0</v>
      </c>
      <c r="D212" s="225"/>
      <c r="E212" s="82"/>
      <c r="F212" s="82"/>
      <c r="G212" s="82"/>
      <c r="H212" s="82"/>
      <c r="I212" s="82"/>
      <c r="J212" s="82"/>
      <c r="K212" s="82"/>
      <c r="L212" s="82"/>
      <c r="M212" s="109"/>
    </row>
    <row r="213" ht="12.75">
      <c r="B213" s="11"/>
    </row>
    <row r="214" spans="1:13" ht="12.75">
      <c r="A214"/>
      <c r="B214" s="110" t="s">
        <v>140</v>
      </c>
      <c r="C214" s="111"/>
      <c r="D214" s="217"/>
      <c r="E214" s="112">
        <v>1980</v>
      </c>
      <c r="F214" s="112">
        <v>1985</v>
      </c>
      <c r="G214" s="112">
        <v>1990</v>
      </c>
      <c r="H214" s="112">
        <v>1995</v>
      </c>
      <c r="I214" s="112">
        <v>1996</v>
      </c>
      <c r="J214" s="112">
        <v>1997</v>
      </c>
      <c r="K214" s="112">
        <v>1998</v>
      </c>
      <c r="L214" s="112">
        <v>1999</v>
      </c>
      <c r="M214" s="113">
        <v>2000</v>
      </c>
    </row>
    <row r="215" spans="1:13" ht="32.25" customHeight="1">
      <c r="A215"/>
      <c r="B215" s="59">
        <v>1</v>
      </c>
      <c r="C215" s="60" t="s">
        <v>118</v>
      </c>
      <c r="D215" s="226"/>
      <c r="E215" s="61" t="str">
        <f>+IF(E209&gt;0,E210/E209,"-")</f>
        <v>-</v>
      </c>
      <c r="F215" s="61" t="str">
        <f aca="true" t="shared" si="17" ref="F215:M215">+IF(F209&gt;0,F210/F209,"-")</f>
        <v>-</v>
      </c>
      <c r="G215" s="61"/>
      <c r="H215" s="61"/>
      <c r="I215" s="61">
        <f t="shared" si="17"/>
        <v>0.9909831950178222</v>
      </c>
      <c r="J215" s="61">
        <f t="shared" si="17"/>
        <v>0.9915703084873131</v>
      </c>
      <c r="K215" s="61">
        <f t="shared" si="17"/>
        <v>0.9942061503578484</v>
      </c>
      <c r="L215" s="61">
        <f t="shared" si="17"/>
        <v>0.9917214060985549</v>
      </c>
      <c r="M215" s="62">
        <f t="shared" si="17"/>
        <v>0.9936283495359708</v>
      </c>
    </row>
    <row r="216" spans="1:13" ht="39" customHeight="1">
      <c r="A216"/>
      <c r="B216" s="49">
        <v>2</v>
      </c>
      <c r="C216" s="53" t="s">
        <v>119</v>
      </c>
      <c r="D216" s="86"/>
      <c r="E216" s="51" t="str">
        <f>+IF(E201&gt;0,E202/E201,"-")</f>
        <v>-</v>
      </c>
      <c r="F216" s="51" t="str">
        <f aca="true" t="shared" si="18" ref="F216:M216">+IF(F201&gt;0,F202/F201,"-")</f>
        <v>-</v>
      </c>
      <c r="G216" s="51" t="str">
        <f t="shared" si="18"/>
        <v>-</v>
      </c>
      <c r="H216" s="51"/>
      <c r="I216" s="51">
        <f t="shared" si="18"/>
        <v>0.9651502854584126</v>
      </c>
      <c r="J216" s="51">
        <f t="shared" si="18"/>
        <v>0.9757476947275868</v>
      </c>
      <c r="K216" s="51">
        <f t="shared" si="18"/>
        <v>0.9894424182724122</v>
      </c>
      <c r="L216" s="51">
        <f t="shared" si="18"/>
        <v>0.9823416809457919</v>
      </c>
      <c r="M216" s="52">
        <f t="shared" si="18"/>
        <v>0.9882976308906909</v>
      </c>
    </row>
    <row r="217" spans="1:13" ht="36" customHeight="1">
      <c r="A217"/>
      <c r="B217" s="56">
        <v>3</v>
      </c>
      <c r="C217" s="53" t="s">
        <v>120</v>
      </c>
      <c r="D217" s="105"/>
      <c r="E217" s="57" t="str">
        <f>+IF(E205&gt;0,E206/E205,"-")</f>
        <v>-</v>
      </c>
      <c r="F217" s="57" t="str">
        <f aca="true" t="shared" si="19" ref="F217:M217">+IF(F205&gt;0,F206/F205,"-")</f>
        <v>-</v>
      </c>
      <c r="G217" s="57" t="str">
        <f t="shared" si="19"/>
        <v>-</v>
      </c>
      <c r="H217" s="57"/>
      <c r="I217" s="57">
        <f t="shared" si="19"/>
        <v>0.9957214667130367</v>
      </c>
      <c r="J217" s="57">
        <f t="shared" si="19"/>
        <v>0.9957340631972551</v>
      </c>
      <c r="K217" s="57">
        <f t="shared" si="19"/>
        <v>0.9958878552525049</v>
      </c>
      <c r="L217" s="57">
        <f t="shared" si="19"/>
        <v>0.9956174440616119</v>
      </c>
      <c r="M217" s="58">
        <f t="shared" si="19"/>
        <v>0.9958989806631382</v>
      </c>
    </row>
    <row r="218" spans="2:13" ht="12.75">
      <c r="B218" s="11"/>
      <c r="C218" s="6"/>
      <c r="D218" s="7"/>
      <c r="E218" s="7"/>
      <c r="F218" s="7"/>
      <c r="G218" s="7"/>
      <c r="H218" s="7"/>
      <c r="I218" s="7"/>
      <c r="J218" s="7"/>
      <c r="K218" s="7"/>
      <c r="L218" s="7"/>
      <c r="M218" s="7"/>
    </row>
    <row r="219" spans="1:13" ht="11.25" customHeight="1">
      <c r="A219"/>
      <c r="B219" s="93" t="s">
        <v>97</v>
      </c>
      <c r="C219" s="90"/>
      <c r="D219" s="91"/>
      <c r="E219" s="91"/>
      <c r="F219" s="91"/>
      <c r="G219" s="91"/>
      <c r="H219" s="91"/>
      <c r="I219" s="91"/>
      <c r="J219" s="91"/>
      <c r="K219" s="91"/>
      <c r="L219" s="91"/>
      <c r="M219" s="92"/>
    </row>
    <row r="220" spans="1:13" ht="11.25" customHeight="1">
      <c r="A220"/>
      <c r="B220" s="94" t="s">
        <v>98</v>
      </c>
      <c r="C220" s="95" t="s">
        <v>99</v>
      </c>
      <c r="D220" s="96"/>
      <c r="E220" s="96"/>
      <c r="F220" s="96"/>
      <c r="G220" s="96"/>
      <c r="H220" s="96"/>
      <c r="I220" s="96"/>
      <c r="J220" s="96"/>
      <c r="K220" s="96"/>
      <c r="L220" s="96"/>
      <c r="M220" s="97"/>
    </row>
    <row r="221" spans="1:13" ht="25.5" customHeight="1">
      <c r="A221"/>
      <c r="B221" s="88">
        <v>1</v>
      </c>
      <c r="C221" s="406" t="s">
        <v>158</v>
      </c>
      <c r="D221" s="411"/>
      <c r="E221" s="411"/>
      <c r="F221" s="411"/>
      <c r="G221" s="411"/>
      <c r="H221" s="411"/>
      <c r="I221" s="411"/>
      <c r="J221" s="411"/>
      <c r="K221" s="411"/>
      <c r="L221" s="411"/>
      <c r="M221" s="412"/>
    </row>
    <row r="222" spans="1:13" ht="13.5" customHeight="1">
      <c r="A222"/>
      <c r="B222" s="85"/>
      <c r="C222" s="406"/>
      <c r="D222" s="411"/>
      <c r="E222" s="411"/>
      <c r="F222" s="411"/>
      <c r="G222" s="411"/>
      <c r="H222" s="411"/>
      <c r="I222" s="411"/>
      <c r="J222" s="411"/>
      <c r="K222" s="411"/>
      <c r="L222" s="411"/>
      <c r="M222" s="412"/>
    </row>
    <row r="223" spans="1:13" ht="13.5" customHeight="1">
      <c r="A223"/>
      <c r="B223" s="85"/>
      <c r="C223" s="406"/>
      <c r="D223" s="411"/>
      <c r="E223" s="411"/>
      <c r="F223" s="411"/>
      <c r="G223" s="411"/>
      <c r="H223" s="411"/>
      <c r="I223" s="411"/>
      <c r="J223" s="411"/>
      <c r="K223" s="411"/>
      <c r="L223" s="411"/>
      <c r="M223" s="412"/>
    </row>
    <row r="224" spans="1:13" ht="13.5" customHeight="1">
      <c r="A224"/>
      <c r="B224" s="85"/>
      <c r="C224" s="406"/>
      <c r="D224" s="411"/>
      <c r="E224" s="411"/>
      <c r="F224" s="411"/>
      <c r="G224" s="411"/>
      <c r="H224" s="411"/>
      <c r="I224" s="411"/>
      <c r="J224" s="411"/>
      <c r="K224" s="411"/>
      <c r="L224" s="411"/>
      <c r="M224" s="412"/>
    </row>
    <row r="225" spans="1:13" ht="13.5" customHeight="1">
      <c r="A225"/>
      <c r="B225" s="85"/>
      <c r="C225" s="406"/>
      <c r="D225" s="411"/>
      <c r="E225" s="411"/>
      <c r="F225" s="411"/>
      <c r="G225" s="411"/>
      <c r="H225" s="411"/>
      <c r="I225" s="411"/>
      <c r="J225" s="411"/>
      <c r="K225" s="411"/>
      <c r="L225" s="411"/>
      <c r="M225" s="412"/>
    </row>
    <row r="226" spans="1:13" ht="13.5" customHeight="1">
      <c r="A226"/>
      <c r="B226" s="87"/>
      <c r="C226" s="406"/>
      <c r="D226" s="411"/>
      <c r="E226" s="411"/>
      <c r="F226" s="411"/>
      <c r="G226" s="411"/>
      <c r="H226" s="411"/>
      <c r="I226" s="411"/>
      <c r="J226" s="411"/>
      <c r="K226" s="411"/>
      <c r="L226" s="411"/>
      <c r="M226" s="412"/>
    </row>
    <row r="241" ht="12.75">
      <c r="B241" s="11"/>
    </row>
    <row r="242" ht="12.75">
      <c r="B242" s="11"/>
    </row>
    <row r="244" ht="12.75" hidden="1"/>
    <row r="246" spans="2:13" ht="15">
      <c r="B246" s="69" t="str">
        <f>+Index!B14</f>
        <v>II.6. Enrollments by field of study</v>
      </c>
      <c r="C246" s="70"/>
      <c r="D246" s="71"/>
      <c r="E246" s="71"/>
      <c r="F246" s="71"/>
      <c r="G246" s="71"/>
      <c r="H246" s="71"/>
      <c r="I246" s="71"/>
      <c r="J246" s="71"/>
      <c r="K246" s="71"/>
      <c r="L246" s="71"/>
      <c r="M246" s="72"/>
    </row>
    <row r="247" spans="2:13" ht="12.75">
      <c r="B247" s="6"/>
      <c r="C247" s="6"/>
      <c r="D247" s="7"/>
      <c r="E247" s="7"/>
      <c r="F247" s="7"/>
      <c r="G247" s="7"/>
      <c r="H247" s="7"/>
      <c r="I247" s="7"/>
      <c r="J247" s="7"/>
      <c r="K247" s="7"/>
      <c r="L247" s="7"/>
      <c r="M247" s="7"/>
    </row>
    <row r="248" spans="2:13" ht="13.5" thickBot="1">
      <c r="B248" s="23" t="s">
        <v>61</v>
      </c>
      <c r="C248" s="31"/>
      <c r="D248" s="211" t="s">
        <v>92</v>
      </c>
      <c r="E248" s="24">
        <v>1980</v>
      </c>
      <c r="F248" s="24">
        <v>1985</v>
      </c>
      <c r="G248" s="24">
        <v>1990</v>
      </c>
      <c r="H248" s="24">
        <v>1995</v>
      </c>
      <c r="I248" s="24">
        <v>1996</v>
      </c>
      <c r="J248" s="24">
        <v>1997</v>
      </c>
      <c r="K248" s="24">
        <v>1998</v>
      </c>
      <c r="L248" s="24">
        <v>1999</v>
      </c>
      <c r="M248" s="25">
        <v>2000</v>
      </c>
    </row>
    <row r="249" spans="1:13" s="152" customFormat="1" ht="12.75">
      <c r="A249" s="3"/>
      <c r="B249" s="38" t="str">
        <f>+ca_1</f>
        <v>A. Private Institutions</v>
      </c>
      <c r="C249" s="150"/>
      <c r="D249" s="224">
        <v>1</v>
      </c>
      <c r="E249" s="151"/>
      <c r="F249" s="151"/>
      <c r="G249" s="151"/>
      <c r="H249" s="151">
        <v>89399</v>
      </c>
      <c r="I249" s="151">
        <v>142928</v>
      </c>
      <c r="J249" s="151">
        <f>SUM(J250:J259)</f>
        <v>209273</v>
      </c>
      <c r="K249" s="151">
        <f>SUM(K250:K259)</f>
        <v>306366</v>
      </c>
      <c r="L249" s="151">
        <f>SUM(L250:L259)</f>
        <v>378151</v>
      </c>
      <c r="M249" s="156">
        <f>SUM(M250:M259)</f>
        <v>408317</v>
      </c>
    </row>
    <row r="250" spans="2:13" ht="12.75">
      <c r="B250" s="76"/>
      <c r="C250" s="157" t="str">
        <f>+a_1</f>
        <v>1. Agriculture</v>
      </c>
      <c r="D250" s="228">
        <v>4</v>
      </c>
      <c r="E250" s="335"/>
      <c r="F250" s="336"/>
      <c r="G250" s="336"/>
      <c r="H250" s="336"/>
      <c r="I250" s="389"/>
      <c r="J250" s="389"/>
      <c r="K250" s="389">
        <v>1482</v>
      </c>
      <c r="L250" s="389">
        <v>1587</v>
      </c>
      <c r="M250" s="390">
        <v>1613</v>
      </c>
    </row>
    <row r="251" spans="2:13" ht="12.75">
      <c r="B251" s="76"/>
      <c r="C251" s="157" t="str">
        <f>+a_2</f>
        <v>2. Art &amp; Architecture</v>
      </c>
      <c r="D251" s="228"/>
      <c r="E251" s="337"/>
      <c r="F251" s="338"/>
      <c r="G251" s="338"/>
      <c r="H251" s="338"/>
      <c r="I251" s="142">
        <v>906</v>
      </c>
      <c r="J251" s="142">
        <v>985</v>
      </c>
      <c r="K251" s="142">
        <v>1167</v>
      </c>
      <c r="L251" s="142">
        <v>1865</v>
      </c>
      <c r="M251" s="143">
        <v>4149</v>
      </c>
    </row>
    <row r="252" spans="2:13" ht="12.75">
      <c r="B252" s="76"/>
      <c r="C252" s="158" t="str">
        <f>+a_3</f>
        <v>3. Natural Sciences</v>
      </c>
      <c r="D252" s="228"/>
      <c r="E252" s="337"/>
      <c r="F252" s="338"/>
      <c r="G252" s="338"/>
      <c r="H252" s="338"/>
      <c r="I252" s="142">
        <v>857</v>
      </c>
      <c r="J252" s="142">
        <v>1247</v>
      </c>
      <c r="K252" s="142">
        <v>1196</v>
      </c>
      <c r="L252" s="142">
        <v>1961</v>
      </c>
      <c r="M252" s="143">
        <v>2052</v>
      </c>
    </row>
    <row r="253" spans="2:13" ht="12.75">
      <c r="B253" s="76"/>
      <c r="C253" s="157" t="str">
        <f>+a_4</f>
        <v>4. Social Sciences</v>
      </c>
      <c r="D253" s="228"/>
      <c r="E253" s="337"/>
      <c r="F253" s="338"/>
      <c r="G253" s="338"/>
      <c r="H253" s="338"/>
      <c r="I253" s="142">
        <v>18463</v>
      </c>
      <c r="J253" s="142">
        <v>38654</v>
      </c>
      <c r="K253" s="142">
        <v>61511</v>
      </c>
      <c r="L253" s="142">
        <v>81225</v>
      </c>
      <c r="M253" s="143">
        <v>93687</v>
      </c>
    </row>
    <row r="254" spans="2:13" ht="12.75">
      <c r="B254" s="76"/>
      <c r="C254" s="157" t="str">
        <f>+a_5</f>
        <v>5. Law</v>
      </c>
      <c r="D254" s="228"/>
      <c r="E254" s="337"/>
      <c r="F254" s="338"/>
      <c r="G254" s="338"/>
      <c r="H254" s="338"/>
      <c r="I254" s="142">
        <v>1183</v>
      </c>
      <c r="J254" s="142">
        <v>1795</v>
      </c>
      <c r="K254" s="142">
        <v>4501</v>
      </c>
      <c r="L254" s="142">
        <v>5910</v>
      </c>
      <c r="M254" s="143">
        <v>6524</v>
      </c>
    </row>
    <row r="255" spans="2:13" ht="12.75">
      <c r="B255" s="76"/>
      <c r="C255" s="157" t="str">
        <f>+a_6</f>
        <v>6. Humanities</v>
      </c>
      <c r="D255" s="228"/>
      <c r="E255" s="337"/>
      <c r="F255" s="338"/>
      <c r="G255" s="338"/>
      <c r="H255" s="338"/>
      <c r="I255" s="142">
        <v>5613</v>
      </c>
      <c r="J255" s="142">
        <v>6324</v>
      </c>
      <c r="K255" s="142">
        <v>8444</v>
      </c>
      <c r="L255" s="142">
        <v>10056</v>
      </c>
      <c r="M255" s="143">
        <v>11114</v>
      </c>
    </row>
    <row r="256" spans="2:13" ht="12.75">
      <c r="B256" s="76"/>
      <c r="C256" s="157" t="str">
        <f>+a_7</f>
        <v>7. Education</v>
      </c>
      <c r="D256" s="228">
        <v>3</v>
      </c>
      <c r="E256" s="337"/>
      <c r="F256" s="338"/>
      <c r="G256" s="338"/>
      <c r="H256" s="338"/>
      <c r="I256" s="142">
        <v>39312</v>
      </c>
      <c r="J256" s="142">
        <v>47106</v>
      </c>
      <c r="K256" s="142">
        <v>55238</v>
      </c>
      <c r="L256" s="142">
        <v>62346</v>
      </c>
      <c r="M256" s="143">
        <v>63272</v>
      </c>
    </row>
    <row r="257" spans="2:13" ht="12.75">
      <c r="B257" s="76"/>
      <c r="C257" s="158" t="str">
        <f>+a_8</f>
        <v>8. Technology</v>
      </c>
      <c r="D257" s="228"/>
      <c r="E257" s="337"/>
      <c r="F257" s="338"/>
      <c r="G257" s="338"/>
      <c r="H257" s="338"/>
      <c r="I257" s="142"/>
      <c r="J257" s="142"/>
      <c r="K257" s="142">
        <v>7263</v>
      </c>
      <c r="L257" s="142">
        <v>7937</v>
      </c>
      <c r="M257" s="143">
        <v>6009</v>
      </c>
    </row>
    <row r="258" spans="2:13" ht="12.75">
      <c r="B258" s="76"/>
      <c r="C258" s="158" t="str">
        <f>+a_9</f>
        <v>9. Health</v>
      </c>
      <c r="D258" s="228"/>
      <c r="E258" s="337"/>
      <c r="F258" s="338"/>
      <c r="G258" s="338"/>
      <c r="H258" s="338"/>
      <c r="I258" s="142">
        <v>0</v>
      </c>
      <c r="J258" s="142">
        <v>0</v>
      </c>
      <c r="K258" s="142">
        <v>0</v>
      </c>
      <c r="L258" s="142">
        <v>0</v>
      </c>
      <c r="M258" s="143">
        <v>267</v>
      </c>
    </row>
    <row r="259" spans="2:13" ht="12.75">
      <c r="B259" s="76"/>
      <c r="C259" s="157" t="str">
        <f>+a_10</f>
        <v>10. Administration</v>
      </c>
      <c r="D259" s="228">
        <v>2</v>
      </c>
      <c r="E259" s="337"/>
      <c r="F259" s="338"/>
      <c r="G259" s="338"/>
      <c r="H259" s="338"/>
      <c r="I259" s="142">
        <v>67011</v>
      </c>
      <c r="J259" s="142">
        <v>113162</v>
      </c>
      <c r="K259" s="142">
        <v>165564</v>
      </c>
      <c r="L259" s="142">
        <v>205264</v>
      </c>
      <c r="M259" s="143">
        <v>219630</v>
      </c>
    </row>
    <row r="260" spans="2:13" ht="12.75" hidden="1">
      <c r="B260" s="76"/>
      <c r="C260" s="159"/>
      <c r="D260" s="229"/>
      <c r="E260" s="136"/>
      <c r="F260" s="138"/>
      <c r="G260" s="138"/>
      <c r="H260" s="138"/>
      <c r="I260" s="138"/>
      <c r="J260" s="138"/>
      <c r="K260" s="138"/>
      <c r="L260" s="138"/>
      <c r="M260" s="139"/>
    </row>
    <row r="261" spans="1:13" s="152" customFormat="1" ht="12.75">
      <c r="A261" s="3"/>
      <c r="B261" s="39" t="str">
        <f>+ca_2</f>
        <v>B. Public Institutions</v>
      </c>
      <c r="C261" s="153"/>
      <c r="D261" s="230"/>
      <c r="E261" s="154"/>
      <c r="F261" s="154"/>
      <c r="G261" s="154"/>
      <c r="H261" s="154">
        <v>705201</v>
      </c>
      <c r="I261" s="154">
        <v>779239</v>
      </c>
      <c r="J261" s="154">
        <f>SUM(J262:J271)</f>
        <v>549208</v>
      </c>
      <c r="K261" s="154">
        <f>SUM(K262:K271)</f>
        <v>859100</v>
      </c>
      <c r="L261" s="154">
        <f>SUM(L262:L271)</f>
        <v>912384</v>
      </c>
      <c r="M261" s="155">
        <f>SUM(M262:M271)</f>
        <v>987412</v>
      </c>
    </row>
    <row r="262" spans="2:13" ht="12.75">
      <c r="B262" s="76"/>
      <c r="C262" s="157" t="str">
        <f>+a_1</f>
        <v>1. Agriculture</v>
      </c>
      <c r="D262" s="228"/>
      <c r="E262" s="350"/>
      <c r="F262" s="351"/>
      <c r="G262" s="351"/>
      <c r="H262" s="351"/>
      <c r="I262" s="140"/>
      <c r="J262" s="140"/>
      <c r="K262" s="140">
        <v>37500</v>
      </c>
      <c r="L262" s="140">
        <v>37675</v>
      </c>
      <c r="M262" s="185">
        <v>39452</v>
      </c>
    </row>
    <row r="263" spans="2:13" ht="12.75">
      <c r="B263" s="76"/>
      <c r="C263" s="157" t="str">
        <f>+a_2</f>
        <v>2. Art &amp; Architecture</v>
      </c>
      <c r="D263" s="228"/>
      <c r="E263" s="337"/>
      <c r="F263" s="338"/>
      <c r="G263" s="338"/>
      <c r="H263" s="338"/>
      <c r="I263" s="142">
        <v>10325</v>
      </c>
      <c r="J263" s="142">
        <v>11324</v>
      </c>
      <c r="K263" s="142">
        <v>12213</v>
      </c>
      <c r="L263" s="142">
        <v>22743</v>
      </c>
      <c r="M263" s="143">
        <v>25621</v>
      </c>
    </row>
    <row r="264" spans="2:13" ht="12.75">
      <c r="B264" s="76"/>
      <c r="C264" s="158" t="str">
        <f>+a_3</f>
        <v>3. Natural Sciences</v>
      </c>
      <c r="D264" s="228"/>
      <c r="E264" s="337"/>
      <c r="F264" s="338"/>
      <c r="G264" s="338"/>
      <c r="H264" s="338"/>
      <c r="I264" s="142">
        <v>24336</v>
      </c>
      <c r="J264" s="142">
        <v>25166</v>
      </c>
      <c r="K264" s="142">
        <v>28267</v>
      </c>
      <c r="L264" s="142">
        <v>36216</v>
      </c>
      <c r="M264" s="143">
        <v>37476</v>
      </c>
    </row>
    <row r="265" spans="2:13" ht="12.75">
      <c r="B265" s="76"/>
      <c r="C265" s="157" t="str">
        <f>+a_4</f>
        <v>4. Social Sciences</v>
      </c>
      <c r="D265" s="228"/>
      <c r="E265" s="337"/>
      <c r="F265" s="338"/>
      <c r="G265" s="338"/>
      <c r="H265" s="338"/>
      <c r="I265" s="142">
        <v>76427</v>
      </c>
      <c r="J265" s="142">
        <v>89439</v>
      </c>
      <c r="K265" s="142">
        <v>100808</v>
      </c>
      <c r="L265" s="142">
        <v>111777</v>
      </c>
      <c r="M265" s="143">
        <v>125950</v>
      </c>
    </row>
    <row r="266" spans="2:13" ht="12.75">
      <c r="B266" s="76"/>
      <c r="C266" s="157" t="str">
        <f>+a_5</f>
        <v>5. Law</v>
      </c>
      <c r="D266" s="228"/>
      <c r="E266" s="337"/>
      <c r="F266" s="338"/>
      <c r="G266" s="338"/>
      <c r="H266" s="338"/>
      <c r="I266" s="142">
        <v>51582</v>
      </c>
      <c r="J266" s="142">
        <v>51788</v>
      </c>
      <c r="K266" s="142">
        <v>56558</v>
      </c>
      <c r="L266" s="142">
        <v>52626</v>
      </c>
      <c r="M266" s="143">
        <v>53171</v>
      </c>
    </row>
    <row r="267" spans="2:13" ht="12.75">
      <c r="B267" s="76"/>
      <c r="C267" s="157" t="str">
        <f>+a_6</f>
        <v>6. Humanities</v>
      </c>
      <c r="D267" s="228"/>
      <c r="E267" s="337"/>
      <c r="F267" s="338"/>
      <c r="G267" s="338"/>
      <c r="H267" s="338"/>
      <c r="I267" s="142">
        <v>80019</v>
      </c>
      <c r="J267" s="142">
        <v>86611</v>
      </c>
      <c r="K267" s="142">
        <v>92891</v>
      </c>
      <c r="L267" s="142">
        <v>96598</v>
      </c>
      <c r="M267" s="143">
        <v>99303</v>
      </c>
    </row>
    <row r="268" spans="2:13" ht="12.75">
      <c r="B268" s="76"/>
      <c r="C268" s="157" t="str">
        <f>+a_7</f>
        <v>7. Education</v>
      </c>
      <c r="D268" s="228"/>
      <c r="E268" s="337"/>
      <c r="F268" s="338"/>
      <c r="G268" s="338"/>
      <c r="H268" s="338"/>
      <c r="I268" s="142">
        <v>113879</v>
      </c>
      <c r="J268" s="142">
        <v>112786</v>
      </c>
      <c r="K268" s="142">
        <v>126072</v>
      </c>
      <c r="L268" s="142">
        <v>117170</v>
      </c>
      <c r="M268" s="143">
        <v>123257</v>
      </c>
    </row>
    <row r="269" spans="2:13" ht="12.75">
      <c r="B269" s="76"/>
      <c r="C269" s="158" t="str">
        <f>+a_8</f>
        <v>8. Technology</v>
      </c>
      <c r="D269" s="228"/>
      <c r="E269" s="337"/>
      <c r="F269" s="338"/>
      <c r="G269" s="338"/>
      <c r="H269" s="338"/>
      <c r="I269" s="142"/>
      <c r="J269" s="142"/>
      <c r="K269" s="142">
        <v>202973</v>
      </c>
      <c r="L269" s="142">
        <v>213717</v>
      </c>
      <c r="M269" s="143">
        <v>231314</v>
      </c>
    </row>
    <row r="270" spans="2:13" ht="12.75">
      <c r="B270" s="76"/>
      <c r="C270" s="158" t="str">
        <f>+a_9</f>
        <v>9. Health</v>
      </c>
      <c r="D270" s="228"/>
      <c r="E270" s="337"/>
      <c r="F270" s="338"/>
      <c r="G270" s="338"/>
      <c r="H270" s="338"/>
      <c r="I270" s="142"/>
      <c r="J270" s="142">
        <v>25322</v>
      </c>
      <c r="K270" s="142">
        <v>33214</v>
      </c>
      <c r="L270" s="142">
        <v>34200</v>
      </c>
      <c r="M270" s="143">
        <v>36118</v>
      </c>
    </row>
    <row r="271" spans="2:13" ht="12.75">
      <c r="B271" s="76"/>
      <c r="C271" s="157" t="str">
        <f>+a_10</f>
        <v>10. Administration</v>
      </c>
      <c r="D271" s="228"/>
      <c r="E271" s="337"/>
      <c r="F271" s="338"/>
      <c r="G271" s="338"/>
      <c r="H271" s="338"/>
      <c r="I271" s="142">
        <v>125526</v>
      </c>
      <c r="J271" s="142">
        <v>146772</v>
      </c>
      <c r="K271" s="142">
        <v>168604</v>
      </c>
      <c r="L271" s="142">
        <v>189662</v>
      </c>
      <c r="M271" s="143">
        <v>215750</v>
      </c>
    </row>
    <row r="272" spans="2:13" ht="12.75" hidden="1">
      <c r="B272" s="76"/>
      <c r="C272" s="74"/>
      <c r="D272" s="213"/>
      <c r="E272" s="136"/>
      <c r="F272" s="138"/>
      <c r="G272" s="138"/>
      <c r="H272" s="138"/>
      <c r="I272" s="138"/>
      <c r="J272" s="138"/>
      <c r="K272" s="138"/>
      <c r="L272" s="138"/>
      <c r="M272" s="139"/>
    </row>
    <row r="273" spans="1:13" s="152" customFormat="1" ht="12.75">
      <c r="A273" s="3"/>
      <c r="B273" s="39" t="str">
        <f>+ca_3</f>
        <v>C.Total (private and public) </v>
      </c>
      <c r="C273" s="153"/>
      <c r="D273" s="230"/>
      <c r="E273" s="154"/>
      <c r="F273" s="154"/>
      <c r="G273" s="154">
        <v>403824</v>
      </c>
      <c r="H273" s="154">
        <v>794600</v>
      </c>
      <c r="I273" s="154">
        <v>922167</v>
      </c>
      <c r="J273" s="154">
        <f>SUM(J274:J283)</f>
        <v>758481</v>
      </c>
      <c r="K273" s="154">
        <f>SUM(K274:K283)</f>
        <v>1165466</v>
      </c>
      <c r="L273" s="154">
        <f>SUM(L274:L283)</f>
        <v>1228189</v>
      </c>
      <c r="M273" s="155">
        <f>SUM(M274:M283)</f>
        <v>1395729</v>
      </c>
    </row>
    <row r="274" spans="2:13" ht="12.75">
      <c r="B274" s="76"/>
      <c r="C274" s="157" t="str">
        <f>+a_1</f>
        <v>1. Agriculture</v>
      </c>
      <c r="D274" s="228"/>
      <c r="E274" s="306"/>
      <c r="F274" s="349"/>
      <c r="G274" s="349"/>
      <c r="H274" s="349"/>
      <c r="I274" s="349"/>
      <c r="J274" s="349"/>
      <c r="K274" s="349">
        <f>SUM(K250,K262)</f>
        <v>38982</v>
      </c>
      <c r="L274" s="349">
        <f>SUM(L250,L262)</f>
        <v>39262</v>
      </c>
      <c r="M274" s="349">
        <f>SUM(M250,M262)</f>
        <v>41065</v>
      </c>
    </row>
    <row r="275" spans="2:13" ht="12.75">
      <c r="B275" s="76"/>
      <c r="C275" s="157" t="str">
        <f>+a_2</f>
        <v>2. Art &amp; Architecture</v>
      </c>
      <c r="D275" s="228"/>
      <c r="E275" s="307"/>
      <c r="F275" s="349"/>
      <c r="G275" s="349"/>
      <c r="H275" s="349"/>
      <c r="I275" s="349">
        <f aca="true" t="shared" si="20" ref="I275:M283">SUM(I251,I263)</f>
        <v>11231</v>
      </c>
      <c r="J275" s="349">
        <f t="shared" si="20"/>
        <v>12309</v>
      </c>
      <c r="K275" s="349">
        <f t="shared" si="20"/>
        <v>13380</v>
      </c>
      <c r="L275" s="349">
        <f t="shared" si="20"/>
        <v>24608</v>
      </c>
      <c r="M275" s="349">
        <f t="shared" si="20"/>
        <v>29770</v>
      </c>
    </row>
    <row r="276" spans="2:13" ht="12.75">
      <c r="B276" s="76"/>
      <c r="C276" s="158" t="str">
        <f>+a_3</f>
        <v>3. Natural Sciences</v>
      </c>
      <c r="D276" s="228"/>
      <c r="E276" s="307"/>
      <c r="F276" s="349"/>
      <c r="G276" s="349"/>
      <c r="H276" s="349"/>
      <c r="I276" s="349">
        <f t="shared" si="20"/>
        <v>25193</v>
      </c>
      <c r="J276" s="349">
        <f t="shared" si="20"/>
        <v>26413</v>
      </c>
      <c r="K276" s="349">
        <f t="shared" si="20"/>
        <v>29463</v>
      </c>
      <c r="L276" s="349">
        <f t="shared" si="20"/>
        <v>38177</v>
      </c>
      <c r="M276" s="349">
        <f t="shared" si="20"/>
        <v>39528</v>
      </c>
    </row>
    <row r="277" spans="2:13" ht="12.75">
      <c r="B277" s="76"/>
      <c r="C277" s="157" t="str">
        <f>+a_4</f>
        <v>4. Social Sciences</v>
      </c>
      <c r="D277" s="228"/>
      <c r="E277" s="307"/>
      <c r="F277" s="349"/>
      <c r="G277" s="349"/>
      <c r="H277" s="349"/>
      <c r="I277" s="349">
        <f t="shared" si="20"/>
        <v>94890</v>
      </c>
      <c r="J277" s="349">
        <f t="shared" si="20"/>
        <v>128093</v>
      </c>
      <c r="K277" s="349">
        <f t="shared" si="20"/>
        <v>162319</v>
      </c>
      <c r="L277" s="349">
        <f t="shared" si="20"/>
        <v>193002</v>
      </c>
      <c r="M277" s="349">
        <f t="shared" si="20"/>
        <v>219637</v>
      </c>
    </row>
    <row r="278" spans="2:13" ht="12.75">
      <c r="B278" s="76"/>
      <c r="C278" s="157" t="str">
        <f>+a_5</f>
        <v>5. Law</v>
      </c>
      <c r="D278" s="228"/>
      <c r="E278" s="307"/>
      <c r="F278" s="349"/>
      <c r="G278" s="349"/>
      <c r="H278" s="349"/>
      <c r="I278" s="349">
        <f t="shared" si="20"/>
        <v>52765</v>
      </c>
      <c r="J278" s="349">
        <f t="shared" si="20"/>
        <v>53583</v>
      </c>
      <c r="K278" s="349">
        <f t="shared" si="20"/>
        <v>61059</v>
      </c>
      <c r="L278" s="349">
        <f t="shared" si="20"/>
        <v>58536</v>
      </c>
      <c r="M278" s="349">
        <f t="shared" si="20"/>
        <v>59695</v>
      </c>
    </row>
    <row r="279" spans="2:13" ht="12.75">
      <c r="B279" s="76"/>
      <c r="C279" s="157" t="str">
        <f>+a_6</f>
        <v>6. Humanities</v>
      </c>
      <c r="D279" s="228"/>
      <c r="E279" s="307"/>
      <c r="F279" s="349"/>
      <c r="G279" s="349"/>
      <c r="H279" s="349"/>
      <c r="I279" s="349">
        <f t="shared" si="20"/>
        <v>85632</v>
      </c>
      <c r="J279" s="349">
        <f t="shared" si="20"/>
        <v>92935</v>
      </c>
      <c r="K279" s="349">
        <f t="shared" si="20"/>
        <v>101335</v>
      </c>
      <c r="L279" s="349">
        <f t="shared" si="20"/>
        <v>106654</v>
      </c>
      <c r="M279" s="349">
        <f t="shared" si="20"/>
        <v>110417</v>
      </c>
    </row>
    <row r="280" spans="2:13" ht="12.75">
      <c r="B280" s="76"/>
      <c r="C280" s="157" t="str">
        <f>+a_7</f>
        <v>7. Education</v>
      </c>
      <c r="D280" s="228"/>
      <c r="E280" s="307"/>
      <c r="F280" s="349"/>
      <c r="G280" s="349"/>
      <c r="H280" s="349"/>
      <c r="I280" s="349">
        <f t="shared" si="20"/>
        <v>153191</v>
      </c>
      <c r="J280" s="349">
        <f t="shared" si="20"/>
        <v>159892</v>
      </c>
      <c r="K280" s="349">
        <f t="shared" si="20"/>
        <v>181310</v>
      </c>
      <c r="L280" s="349">
        <v>117170</v>
      </c>
      <c r="M280" s="349">
        <f t="shared" si="20"/>
        <v>186529</v>
      </c>
    </row>
    <row r="281" spans="2:13" ht="12.75">
      <c r="B281" s="76"/>
      <c r="C281" s="158" t="str">
        <f>+a_8</f>
        <v>8. Technology</v>
      </c>
      <c r="D281" s="228"/>
      <c r="E281" s="307"/>
      <c r="F281" s="349"/>
      <c r="G281" s="349"/>
      <c r="H281" s="349"/>
      <c r="I281" s="349"/>
      <c r="J281" s="349"/>
      <c r="K281" s="349">
        <f t="shared" si="20"/>
        <v>210236</v>
      </c>
      <c r="L281" s="349">
        <f t="shared" si="20"/>
        <v>221654</v>
      </c>
      <c r="M281" s="349">
        <f t="shared" si="20"/>
        <v>237323</v>
      </c>
    </row>
    <row r="282" spans="2:13" ht="12.75">
      <c r="B282" s="76"/>
      <c r="C282" s="158" t="str">
        <f>+a_9</f>
        <v>9. Health</v>
      </c>
      <c r="D282" s="228"/>
      <c r="E282" s="307"/>
      <c r="F282" s="349"/>
      <c r="G282" s="349"/>
      <c r="H282" s="349"/>
      <c r="I282" s="349"/>
      <c r="J282" s="349">
        <f t="shared" si="20"/>
        <v>25322</v>
      </c>
      <c r="K282" s="349">
        <f t="shared" si="20"/>
        <v>33214</v>
      </c>
      <c r="L282" s="349">
        <f t="shared" si="20"/>
        <v>34200</v>
      </c>
      <c r="M282" s="349">
        <f t="shared" si="20"/>
        <v>36385</v>
      </c>
    </row>
    <row r="283" spans="2:13" ht="12.75">
      <c r="B283" s="80"/>
      <c r="C283" s="160" t="str">
        <f>+a_10</f>
        <v>10. Administration</v>
      </c>
      <c r="D283" s="231"/>
      <c r="E283" s="342"/>
      <c r="F283" s="349"/>
      <c r="G283" s="349"/>
      <c r="H283" s="349"/>
      <c r="I283" s="349">
        <f t="shared" si="20"/>
        <v>192537</v>
      </c>
      <c r="J283" s="349">
        <f t="shared" si="20"/>
        <v>259934</v>
      </c>
      <c r="K283" s="349">
        <f t="shared" si="20"/>
        <v>334168</v>
      </c>
      <c r="L283" s="349">
        <f t="shared" si="20"/>
        <v>394926</v>
      </c>
      <c r="M283" s="349">
        <f t="shared" si="20"/>
        <v>435380</v>
      </c>
    </row>
    <row r="284" spans="2:13" ht="13.5" hidden="1" thickBot="1">
      <c r="B284" s="118"/>
      <c r="C284" s="101"/>
      <c r="D284" s="232"/>
      <c r="E284" s="119"/>
      <c r="F284" s="120"/>
      <c r="G284" s="120"/>
      <c r="H284" s="120"/>
      <c r="I284" s="120"/>
      <c r="J284" s="120"/>
      <c r="K284" s="120"/>
      <c r="L284" s="120"/>
      <c r="M284" s="121"/>
    </row>
    <row r="286" spans="1:13" ht="12.75">
      <c r="A286"/>
      <c r="B286" s="110" t="s">
        <v>140</v>
      </c>
      <c r="C286" s="111"/>
      <c r="D286" s="217"/>
      <c r="E286" s="112">
        <v>1980</v>
      </c>
      <c r="F286" s="112">
        <v>1985</v>
      </c>
      <c r="G286" s="112">
        <v>1990</v>
      </c>
      <c r="H286" s="112">
        <v>1995</v>
      </c>
      <c r="I286" s="112">
        <v>1996</v>
      </c>
      <c r="J286" s="112">
        <v>1997</v>
      </c>
      <c r="K286" s="112">
        <v>1998</v>
      </c>
      <c r="L286" s="112">
        <v>1999</v>
      </c>
      <c r="M286" s="113">
        <v>2000</v>
      </c>
    </row>
    <row r="287" spans="1:13" ht="32.25" customHeight="1">
      <c r="A287"/>
      <c r="B287" s="161">
        <v>1</v>
      </c>
      <c r="C287" s="167" t="s">
        <v>121</v>
      </c>
      <c r="D287" s="226"/>
      <c r="E287" s="61" t="str">
        <f>+IF(E273&gt;0,(E282+E281+E276)/E273,"-")</f>
        <v>-</v>
      </c>
      <c r="F287" s="61" t="str">
        <f aca="true" t="shared" si="21" ref="F287:M287">+IF(F273&gt;0,(F282+F281+F276)/F273,"-")</f>
        <v>-</v>
      </c>
      <c r="G287" s="61"/>
      <c r="H287" s="61"/>
      <c r="I287" s="61">
        <f t="shared" si="21"/>
        <v>0.0273193467126887</v>
      </c>
      <c r="J287" s="61">
        <f t="shared" si="21"/>
        <v>0.06820869606489813</v>
      </c>
      <c r="K287" s="61">
        <f t="shared" si="21"/>
        <v>0.2341664192692022</v>
      </c>
      <c r="L287" s="61">
        <f t="shared" si="21"/>
        <v>0.23940207899598515</v>
      </c>
      <c r="M287" s="62">
        <f t="shared" si="21"/>
        <v>0.22442465550260832</v>
      </c>
    </row>
    <row r="288" spans="1:13" ht="39" customHeight="1">
      <c r="A288"/>
      <c r="B288" s="163">
        <v>2</v>
      </c>
      <c r="C288" s="168" t="s">
        <v>122</v>
      </c>
      <c r="D288" s="86"/>
      <c r="E288" s="51" t="str">
        <f>IF(E249&gt;0,(+E252+E257+E258)/E249,"-")</f>
        <v>-</v>
      </c>
      <c r="F288" s="51" t="str">
        <f aca="true" t="shared" si="22" ref="F288:M288">IF(F249&gt;0,(+F252+F257+F258)/F249,"-")</f>
        <v>-</v>
      </c>
      <c r="G288" s="51" t="str">
        <f t="shared" si="22"/>
        <v>-</v>
      </c>
      <c r="H288" s="51"/>
      <c r="I288" s="51">
        <f t="shared" si="22"/>
        <v>0.005996025971118325</v>
      </c>
      <c r="J288" s="51">
        <f t="shared" si="22"/>
        <v>0.00595872377229743</v>
      </c>
      <c r="K288" s="51">
        <f t="shared" si="22"/>
        <v>0.027610766207738457</v>
      </c>
      <c r="L288" s="51">
        <f t="shared" si="22"/>
        <v>0.026174729142591186</v>
      </c>
      <c r="M288" s="52">
        <f t="shared" si="22"/>
        <v>0.02039591787753143</v>
      </c>
    </row>
    <row r="289" spans="1:13" ht="36" customHeight="1">
      <c r="A289"/>
      <c r="B289" s="165">
        <v>3</v>
      </c>
      <c r="C289" s="168" t="s">
        <v>123</v>
      </c>
      <c r="D289" s="105"/>
      <c r="E289" s="57" t="str">
        <f>+IF(E261&gt;0,(E264+E269+E270)/E261,"-")</f>
        <v>-</v>
      </c>
      <c r="F289" s="57" t="str">
        <f aca="true" t="shared" si="23" ref="F289:M289">+IF(F261&gt;0,(F264+F269+F270)/F261,"-")</f>
        <v>-</v>
      </c>
      <c r="G289" s="57" t="str">
        <f t="shared" si="23"/>
        <v>-</v>
      </c>
      <c r="H289" s="57"/>
      <c r="I289" s="57">
        <f t="shared" si="23"/>
        <v>0.031230469727516204</v>
      </c>
      <c r="J289" s="57">
        <f t="shared" si="23"/>
        <v>0.09192874102343739</v>
      </c>
      <c r="K289" s="57">
        <f t="shared" si="23"/>
        <v>0.30782679548364567</v>
      </c>
      <c r="L289" s="57">
        <f t="shared" si="23"/>
        <v>0.31141821864478114</v>
      </c>
      <c r="M289" s="58">
        <f t="shared" si="23"/>
        <v>0.30879511288094535</v>
      </c>
    </row>
    <row r="290" spans="2:13" ht="12.75">
      <c r="B290" s="11"/>
      <c r="C290" s="6"/>
      <c r="D290" s="7"/>
      <c r="E290" s="7"/>
      <c r="F290" s="7"/>
      <c r="G290" s="7"/>
      <c r="H290" s="7"/>
      <c r="I290" s="7"/>
      <c r="J290" s="7"/>
      <c r="K290" s="7"/>
      <c r="L290" s="7"/>
      <c r="M290" s="7"/>
    </row>
    <row r="291" spans="1:13" ht="11.25" customHeight="1">
      <c r="A291"/>
      <c r="B291" s="93" t="s">
        <v>97</v>
      </c>
      <c r="C291" s="90"/>
      <c r="D291" s="91"/>
      <c r="E291" s="91"/>
      <c r="F291" s="91"/>
      <c r="G291" s="91"/>
      <c r="H291" s="91"/>
      <c r="I291" s="91"/>
      <c r="J291" s="91"/>
      <c r="K291" s="91"/>
      <c r="L291" s="91"/>
      <c r="M291" s="92"/>
    </row>
    <row r="292" spans="1:13" ht="11.25" customHeight="1">
      <c r="A292"/>
      <c r="B292" s="94" t="s">
        <v>98</v>
      </c>
      <c r="C292" s="95" t="s">
        <v>99</v>
      </c>
      <c r="D292" s="96"/>
      <c r="E292" s="96"/>
      <c r="F292" s="96"/>
      <c r="G292" s="96"/>
      <c r="H292" s="96"/>
      <c r="I292" s="96"/>
      <c r="J292" s="96"/>
      <c r="K292" s="96"/>
      <c r="L292" s="96"/>
      <c r="M292" s="97"/>
    </row>
    <row r="293" spans="1:13" ht="13.5" customHeight="1">
      <c r="A293"/>
      <c r="B293" s="238">
        <v>1</v>
      </c>
      <c r="C293" s="406" t="s">
        <v>144</v>
      </c>
      <c r="D293" s="411"/>
      <c r="E293" s="411"/>
      <c r="F293" s="411"/>
      <c r="G293" s="411"/>
      <c r="H293" s="411"/>
      <c r="I293" s="411"/>
      <c r="J293" s="411"/>
      <c r="K293" s="411"/>
      <c r="L293" s="411"/>
      <c r="M293" s="412"/>
    </row>
    <row r="294" spans="1:13" ht="13.5" customHeight="1">
      <c r="A294"/>
      <c r="B294" s="352">
        <v>2</v>
      </c>
      <c r="C294" s="403" t="s">
        <v>159</v>
      </c>
      <c r="D294" s="419"/>
      <c r="E294" s="419"/>
      <c r="F294" s="419"/>
      <c r="G294" s="419"/>
      <c r="H294" s="419"/>
      <c r="I294" s="419"/>
      <c r="J294" s="419"/>
      <c r="K294" s="419"/>
      <c r="L294" s="419"/>
      <c r="M294" s="420"/>
    </row>
    <row r="295" spans="1:13" ht="13.5" customHeight="1">
      <c r="A295"/>
      <c r="B295" s="352">
        <v>3</v>
      </c>
      <c r="C295" s="403" t="s">
        <v>160</v>
      </c>
      <c r="D295" s="419"/>
      <c r="E295" s="419"/>
      <c r="F295" s="419"/>
      <c r="G295" s="419"/>
      <c r="H295" s="419"/>
      <c r="I295" s="419"/>
      <c r="J295" s="419"/>
      <c r="K295" s="419"/>
      <c r="L295" s="419"/>
      <c r="M295" s="420"/>
    </row>
    <row r="296" spans="1:13" ht="13.5" customHeight="1">
      <c r="A296"/>
      <c r="B296" s="352">
        <v>4</v>
      </c>
      <c r="C296" s="403" t="s">
        <v>161</v>
      </c>
      <c r="D296" s="419"/>
      <c r="E296" s="419"/>
      <c r="F296" s="419"/>
      <c r="G296" s="419"/>
      <c r="H296" s="419"/>
      <c r="I296" s="419"/>
      <c r="J296" s="419"/>
      <c r="K296" s="419"/>
      <c r="L296" s="419"/>
      <c r="M296" s="420"/>
    </row>
    <row r="297" spans="1:13" ht="13.5" customHeight="1">
      <c r="A297"/>
      <c r="B297" s="352"/>
      <c r="C297" s="403"/>
      <c r="D297" s="419"/>
      <c r="E297" s="419"/>
      <c r="F297" s="419"/>
      <c r="G297" s="419"/>
      <c r="H297" s="419"/>
      <c r="I297" s="419"/>
      <c r="J297" s="419"/>
      <c r="K297" s="419"/>
      <c r="L297" s="419"/>
      <c r="M297" s="420"/>
    </row>
    <row r="298" spans="1:13" ht="13.5" customHeight="1">
      <c r="A298"/>
      <c r="B298" s="353"/>
      <c r="C298" s="421"/>
      <c r="D298" s="422"/>
      <c r="E298" s="422"/>
      <c r="F298" s="422"/>
      <c r="G298" s="422"/>
      <c r="H298" s="422"/>
      <c r="I298" s="422"/>
      <c r="J298" s="422"/>
      <c r="K298" s="422"/>
      <c r="L298" s="422"/>
      <c r="M298" s="423"/>
    </row>
    <row r="317" spans="2:13" ht="15">
      <c r="B317" s="69" t="str">
        <f>+Index!B15</f>
        <v>II.7. Enrollments by level of program (undergraduate/graduate)</v>
      </c>
      <c r="C317" s="70"/>
      <c r="D317" s="71"/>
      <c r="E317" s="71"/>
      <c r="F317" s="71"/>
      <c r="G317" s="71"/>
      <c r="H317" s="71"/>
      <c r="I317" s="71"/>
      <c r="J317" s="71"/>
      <c r="K317" s="71"/>
      <c r="L317" s="71"/>
      <c r="M317" s="72"/>
    </row>
    <row r="318" spans="2:13" ht="12.75">
      <c r="B318" s="6"/>
      <c r="C318" s="6"/>
      <c r="D318" s="7"/>
      <c r="E318" s="7"/>
      <c r="F318" s="7"/>
      <c r="G318" s="7"/>
      <c r="H318" s="7"/>
      <c r="I318" s="7"/>
      <c r="J318" s="7"/>
      <c r="K318" s="7"/>
      <c r="L318" s="7"/>
      <c r="M318" s="7"/>
    </row>
    <row r="319" spans="2:13" ht="13.5" thickBot="1">
      <c r="B319" s="23" t="s">
        <v>61</v>
      </c>
      <c r="C319" s="31"/>
      <c r="D319" s="367" t="s">
        <v>92</v>
      </c>
      <c r="E319" s="24">
        <v>1980</v>
      </c>
      <c r="F319" s="24">
        <v>1985</v>
      </c>
      <c r="G319" s="24">
        <v>1990</v>
      </c>
      <c r="H319" s="24">
        <v>1995</v>
      </c>
      <c r="I319" s="24">
        <v>1996</v>
      </c>
      <c r="J319" s="24">
        <v>1997</v>
      </c>
      <c r="K319" s="24">
        <v>1998</v>
      </c>
      <c r="L319" s="24">
        <v>1999</v>
      </c>
      <c r="M319" s="25">
        <v>2000</v>
      </c>
    </row>
    <row r="320" spans="2:13" ht="12.75">
      <c r="B320" s="38" t="str">
        <f>+ca_1</f>
        <v>A. Private Institutions</v>
      </c>
      <c r="C320" s="83"/>
      <c r="D320" s="368"/>
      <c r="E320" s="299"/>
      <c r="F320" s="299"/>
      <c r="G320" s="299"/>
      <c r="H320" s="299">
        <v>89399</v>
      </c>
      <c r="I320" s="299">
        <v>142928</v>
      </c>
      <c r="J320" s="299">
        <v>226329</v>
      </c>
      <c r="K320" s="299">
        <v>330947</v>
      </c>
      <c r="L320" s="299">
        <v>418443</v>
      </c>
      <c r="M320" s="300">
        <v>471443</v>
      </c>
    </row>
    <row r="321" spans="2:13" ht="12.75">
      <c r="B321" s="76"/>
      <c r="C321" s="74" t="str">
        <f>+p_1</f>
        <v>1. Undergraduate</v>
      </c>
      <c r="D321" s="369"/>
      <c r="E321" s="356"/>
      <c r="F321" s="357"/>
      <c r="G321" s="357"/>
      <c r="H321" s="357"/>
      <c r="I321" s="357"/>
      <c r="J321" s="357"/>
      <c r="K321" s="357"/>
      <c r="L321" s="357"/>
      <c r="M321" s="358"/>
    </row>
    <row r="322" spans="2:13" ht="12.75">
      <c r="B322" s="76"/>
      <c r="C322" s="74" t="str">
        <f>+p_2</f>
        <v>2. Graduate</v>
      </c>
      <c r="D322" s="369"/>
      <c r="E322" s="179"/>
      <c r="F322" s="179"/>
      <c r="G322" s="179"/>
      <c r="H322" s="179"/>
      <c r="I322" s="179"/>
      <c r="J322" s="179"/>
      <c r="K322" s="179"/>
      <c r="L322" s="179">
        <f>SUM(L323:L325)</f>
        <v>1871</v>
      </c>
      <c r="M322" s="359">
        <f>SUM(M323:M325)</f>
        <v>2103</v>
      </c>
    </row>
    <row r="323" spans="2:13" ht="15">
      <c r="B323" s="76"/>
      <c r="C323" s="202" t="s">
        <v>124</v>
      </c>
      <c r="D323" s="382"/>
      <c r="E323" s="318"/>
      <c r="F323" s="319"/>
      <c r="G323" s="319"/>
      <c r="H323" s="319"/>
      <c r="I323" s="319"/>
      <c r="J323" s="395">
        <v>1283</v>
      </c>
      <c r="K323" s="395">
        <v>1510</v>
      </c>
      <c r="L323" s="395">
        <v>1871</v>
      </c>
      <c r="M323" s="396">
        <v>2103</v>
      </c>
    </row>
    <row r="324" spans="2:13" ht="15">
      <c r="B324" s="76"/>
      <c r="C324" s="202" t="s">
        <v>125</v>
      </c>
      <c r="D324" s="382"/>
      <c r="E324" s="321"/>
      <c r="F324" s="322"/>
      <c r="G324" s="322"/>
      <c r="H324" s="322"/>
      <c r="I324" s="322"/>
      <c r="J324" s="397"/>
      <c r="K324" s="397"/>
      <c r="L324" s="397"/>
      <c r="M324" s="398"/>
    </row>
    <row r="325" spans="2:13" ht="15">
      <c r="B325" s="76"/>
      <c r="C325" s="208" t="s">
        <v>145</v>
      </c>
      <c r="D325" s="382"/>
      <c r="E325" s="324"/>
      <c r="F325" s="325"/>
      <c r="G325" s="325"/>
      <c r="H325" s="325"/>
      <c r="I325" s="325"/>
      <c r="J325" s="399"/>
      <c r="K325" s="399"/>
      <c r="L325" s="399"/>
      <c r="M325" s="400"/>
    </row>
    <row r="326" spans="2:13" ht="15">
      <c r="B326" s="39" t="str">
        <f>+ca_2</f>
        <v>B. Public Institutions</v>
      </c>
      <c r="C326" s="84"/>
      <c r="D326" s="383"/>
      <c r="E326" s="301"/>
      <c r="F326" s="301"/>
      <c r="G326" s="301"/>
      <c r="H326" s="301">
        <v>705201</v>
      </c>
      <c r="I326" s="301">
        <v>779239</v>
      </c>
      <c r="J326" s="301">
        <v>860069</v>
      </c>
      <c r="K326" s="301">
        <v>937467</v>
      </c>
      <c r="L326" s="301">
        <v>1007403</v>
      </c>
      <c r="M326" s="147">
        <v>1106798</v>
      </c>
    </row>
    <row r="327" spans="2:13" ht="15">
      <c r="B327" s="76"/>
      <c r="C327" s="74" t="str">
        <f>+p_1</f>
        <v>1. Undergraduate</v>
      </c>
      <c r="D327" s="382"/>
      <c r="E327" s="356"/>
      <c r="F327" s="356"/>
      <c r="G327" s="356"/>
      <c r="H327" s="356"/>
      <c r="I327" s="356"/>
      <c r="J327" s="175"/>
      <c r="K327" s="175"/>
      <c r="L327" s="175"/>
      <c r="M327" s="176"/>
    </row>
    <row r="328" spans="2:13" ht="15">
      <c r="B328" s="76"/>
      <c r="C328" s="74" t="str">
        <f>+p_2</f>
        <v>2. Graduate</v>
      </c>
      <c r="D328" s="382"/>
      <c r="E328" s="179"/>
      <c r="F328" s="180"/>
      <c r="G328" s="180"/>
      <c r="H328" s="180"/>
      <c r="I328" s="180"/>
      <c r="J328" s="180">
        <f>SUM(J329:J331)</f>
        <v>15136</v>
      </c>
      <c r="K328" s="180">
        <f>SUM(K329:K331)</f>
        <v>18225</v>
      </c>
      <c r="L328" s="180">
        <f>SUM(L329:L331)</f>
        <v>20368</v>
      </c>
      <c r="M328" s="147">
        <f>SUM(M329:M331)</f>
        <v>23519</v>
      </c>
    </row>
    <row r="329" spans="2:13" ht="15">
      <c r="B329" s="76"/>
      <c r="C329" s="202" t="s">
        <v>124</v>
      </c>
      <c r="D329" s="382"/>
      <c r="E329" s="360"/>
      <c r="F329" s="360"/>
      <c r="G329" s="360"/>
      <c r="H329" s="360"/>
      <c r="I329" s="360"/>
      <c r="J329" s="177">
        <v>15136</v>
      </c>
      <c r="K329" s="177">
        <v>18225</v>
      </c>
      <c r="L329" s="177">
        <v>20368</v>
      </c>
      <c r="M329" s="178">
        <v>23519</v>
      </c>
    </row>
    <row r="330" spans="2:13" ht="15">
      <c r="B330" s="76"/>
      <c r="C330" s="202" t="s">
        <v>125</v>
      </c>
      <c r="D330" s="382"/>
      <c r="E330" s="315"/>
      <c r="F330" s="315"/>
      <c r="G330" s="315"/>
      <c r="H330" s="315"/>
      <c r="I330" s="315"/>
      <c r="J330" s="315"/>
      <c r="K330" s="315"/>
      <c r="L330" s="315"/>
      <c r="M330" s="361"/>
    </row>
    <row r="331" spans="2:13" ht="15">
      <c r="B331" s="76"/>
      <c r="C331" s="208" t="s">
        <v>145</v>
      </c>
      <c r="D331" s="382"/>
      <c r="E331" s="339"/>
      <c r="F331" s="315"/>
      <c r="G331" s="315"/>
      <c r="H331" s="315"/>
      <c r="I331" s="315"/>
      <c r="J331" s="315"/>
      <c r="K331" s="315"/>
      <c r="L331" s="315"/>
      <c r="M331" s="361"/>
    </row>
    <row r="332" spans="2:13" ht="12.75">
      <c r="B332" s="39" t="str">
        <f>+ca_3</f>
        <v>C.Total (private and public) </v>
      </c>
      <c r="C332" s="84"/>
      <c r="D332" s="370"/>
      <c r="E332" s="301"/>
      <c r="F332" s="301"/>
      <c r="G332" s="301">
        <v>403824</v>
      </c>
      <c r="H332" s="301">
        <v>794600</v>
      </c>
      <c r="I332" s="301">
        <v>922167</v>
      </c>
      <c r="J332" s="301">
        <v>1086398</v>
      </c>
      <c r="K332" s="301">
        <v>1268414</v>
      </c>
      <c r="L332" s="301">
        <v>1425846</v>
      </c>
      <c r="M332" s="301">
        <v>1578241</v>
      </c>
    </row>
    <row r="333" spans="2:13" ht="12.75">
      <c r="B333" s="76"/>
      <c r="C333" s="74" t="str">
        <f>+p_1</f>
        <v>1. Undergraduate</v>
      </c>
      <c r="D333" s="371">
        <v>1</v>
      </c>
      <c r="E333" s="306"/>
      <c r="F333" s="306"/>
      <c r="G333" s="306"/>
      <c r="H333" s="306"/>
      <c r="I333" s="306"/>
      <c r="J333" s="306">
        <v>110981</v>
      </c>
      <c r="K333" s="306">
        <v>134361</v>
      </c>
      <c r="L333" s="306">
        <f>+L321+L327</f>
        <v>0</v>
      </c>
      <c r="M333" s="347">
        <f>+M321+M327</f>
        <v>0</v>
      </c>
    </row>
    <row r="334" spans="2:13" ht="12.75">
      <c r="B334" s="76"/>
      <c r="C334" s="74" t="str">
        <f>+p_2</f>
        <v>2. Graduate</v>
      </c>
      <c r="D334" s="371"/>
      <c r="E334" s="307"/>
      <c r="F334" s="307"/>
      <c r="G334" s="307"/>
      <c r="H334" s="307"/>
      <c r="I334" s="307"/>
      <c r="J334" s="307"/>
      <c r="K334" s="307"/>
      <c r="L334" s="307">
        <f>+L322+L328</f>
        <v>22239</v>
      </c>
      <c r="M334" s="308">
        <f>+M322+M328</f>
        <v>25622</v>
      </c>
    </row>
    <row r="335" spans="2:13" ht="12.75">
      <c r="B335" s="76"/>
      <c r="C335" s="202" t="s">
        <v>124</v>
      </c>
      <c r="D335" s="371">
        <v>3</v>
      </c>
      <c r="E335" s="309"/>
      <c r="F335" s="309"/>
      <c r="G335" s="309">
        <v>2695</v>
      </c>
      <c r="H335" s="309">
        <v>10482</v>
      </c>
      <c r="I335" s="309">
        <v>13351</v>
      </c>
      <c r="J335" s="309">
        <v>16419</v>
      </c>
      <c r="K335" s="309">
        <v>19735</v>
      </c>
      <c r="L335" s="309">
        <v>22239</v>
      </c>
      <c r="M335" s="310">
        <v>25622</v>
      </c>
    </row>
    <row r="336" spans="2:13" ht="12.75">
      <c r="B336" s="76"/>
      <c r="C336" s="202" t="s">
        <v>125</v>
      </c>
      <c r="D336" s="371">
        <v>2</v>
      </c>
      <c r="E336" s="309"/>
      <c r="F336" s="309"/>
      <c r="G336" s="309"/>
      <c r="H336" s="309"/>
      <c r="I336" s="309"/>
      <c r="J336" s="309">
        <v>423740</v>
      </c>
      <c r="K336" s="309">
        <v>452796</v>
      </c>
      <c r="L336" s="309"/>
      <c r="M336" s="310"/>
    </row>
    <row r="337" spans="2:13" ht="12.75">
      <c r="B337" s="80"/>
      <c r="C337" s="239" t="s">
        <v>145</v>
      </c>
      <c r="D337" s="372"/>
      <c r="E337" s="342"/>
      <c r="F337" s="342"/>
      <c r="G337" s="342"/>
      <c r="H337" s="342"/>
      <c r="I337" s="342"/>
      <c r="J337" s="342"/>
      <c r="K337" s="342"/>
      <c r="L337" s="342"/>
      <c r="M337" s="362"/>
    </row>
    <row r="338" ht="12.75">
      <c r="B338" s="11"/>
    </row>
    <row r="339" spans="1:13" ht="12.75">
      <c r="A339"/>
      <c r="B339" s="110" t="s">
        <v>140</v>
      </c>
      <c r="C339" s="111"/>
      <c r="D339" s="217"/>
      <c r="E339" s="112">
        <v>1980</v>
      </c>
      <c r="F339" s="112">
        <v>1985</v>
      </c>
      <c r="G339" s="112">
        <v>1990</v>
      </c>
      <c r="H339" s="112">
        <v>1995</v>
      </c>
      <c r="I339" s="112">
        <v>1996</v>
      </c>
      <c r="J339" s="112">
        <v>1997</v>
      </c>
      <c r="K339" s="112">
        <v>1998</v>
      </c>
      <c r="L339" s="112">
        <v>1999</v>
      </c>
      <c r="M339" s="113">
        <v>2000</v>
      </c>
    </row>
    <row r="340" spans="1:13" ht="32.25" customHeight="1">
      <c r="A340"/>
      <c r="B340" s="161">
        <v>1</v>
      </c>
      <c r="C340" s="167" t="s">
        <v>126</v>
      </c>
      <c r="D340" s="226"/>
      <c r="E340" s="61" t="str">
        <f>+IF(E332&gt;0,E333/E332,"-")</f>
        <v>-</v>
      </c>
      <c r="F340" s="61" t="str">
        <f aca="true" t="shared" si="24" ref="F340:M340">+IF(F332&gt;0,F333/F332,"-")</f>
        <v>-</v>
      </c>
      <c r="G340" s="61"/>
      <c r="H340" s="61"/>
      <c r="I340" s="61"/>
      <c r="J340" s="61">
        <f t="shared" si="24"/>
        <v>0.10215501133102234</v>
      </c>
      <c r="K340" s="61">
        <f t="shared" si="24"/>
        <v>0.10592834831529768</v>
      </c>
      <c r="L340" s="61">
        <f t="shared" si="24"/>
        <v>0</v>
      </c>
      <c r="M340" s="62">
        <f t="shared" si="24"/>
        <v>0</v>
      </c>
    </row>
    <row r="341" spans="1:13" ht="39" customHeight="1">
      <c r="A341"/>
      <c r="B341" s="163">
        <v>2</v>
      </c>
      <c r="C341" s="168" t="s">
        <v>127</v>
      </c>
      <c r="D341" s="86"/>
      <c r="E341" s="51" t="str">
        <f>+IF(E320&gt;0,E321/E320,"-")</f>
        <v>-</v>
      </c>
      <c r="F341" s="51" t="str">
        <f aca="true" t="shared" si="25" ref="F341:M341">+IF(F320&gt;0,F321/F320,"-")</f>
        <v>-</v>
      </c>
      <c r="G341" s="51" t="str">
        <f t="shared" si="25"/>
        <v>-</v>
      </c>
      <c r="H341" s="51"/>
      <c r="I341" s="51"/>
      <c r="J341" s="51">
        <f t="shared" si="25"/>
        <v>0</v>
      </c>
      <c r="K341" s="51">
        <f t="shared" si="25"/>
        <v>0</v>
      </c>
      <c r="L341" s="51">
        <f t="shared" si="25"/>
        <v>0</v>
      </c>
      <c r="M341" s="52">
        <f t="shared" si="25"/>
        <v>0</v>
      </c>
    </row>
    <row r="342" spans="1:13" ht="36" customHeight="1">
      <c r="A342"/>
      <c r="B342" s="165">
        <v>3</v>
      </c>
      <c r="C342" s="168" t="s">
        <v>128</v>
      </c>
      <c r="D342" s="105"/>
      <c r="E342" s="57" t="str">
        <f>+IF(E326&gt;0,E327/E326,"-")</f>
        <v>-</v>
      </c>
      <c r="F342" s="57" t="str">
        <f aca="true" t="shared" si="26" ref="F342:M342">+IF(F326&gt;0,F327/F326,"-")</f>
        <v>-</v>
      </c>
      <c r="G342" s="57" t="str">
        <f t="shared" si="26"/>
        <v>-</v>
      </c>
      <c r="H342" s="57"/>
      <c r="I342" s="57"/>
      <c r="J342" s="57">
        <f t="shared" si="26"/>
        <v>0</v>
      </c>
      <c r="K342" s="57">
        <f t="shared" si="26"/>
        <v>0</v>
      </c>
      <c r="L342" s="57">
        <f t="shared" si="26"/>
        <v>0</v>
      </c>
      <c r="M342" s="58">
        <f t="shared" si="26"/>
        <v>0</v>
      </c>
    </row>
    <row r="343" spans="2:13" ht="12.75">
      <c r="B343" s="11"/>
      <c r="C343" s="6"/>
      <c r="D343" s="7"/>
      <c r="E343" s="7"/>
      <c r="F343" s="7"/>
      <c r="G343" s="7"/>
      <c r="H343" s="7"/>
      <c r="I343" s="7"/>
      <c r="J343" s="7"/>
      <c r="K343" s="7"/>
      <c r="L343" s="7"/>
      <c r="M343" s="7"/>
    </row>
    <row r="344" spans="1:13" ht="11.25" customHeight="1">
      <c r="A344"/>
      <c r="B344" s="93" t="s">
        <v>97</v>
      </c>
      <c r="C344" s="90"/>
      <c r="D344" s="91"/>
      <c r="E344" s="91"/>
      <c r="F344" s="91"/>
      <c r="G344" s="91"/>
      <c r="H344" s="91"/>
      <c r="I344" s="91"/>
      <c r="J344" s="91"/>
      <c r="K344" s="91"/>
      <c r="L344" s="91"/>
      <c r="M344" s="92"/>
    </row>
    <row r="345" spans="1:13" ht="11.25" customHeight="1">
      <c r="A345"/>
      <c r="B345" s="94" t="s">
        <v>98</v>
      </c>
      <c r="C345" s="95" t="s">
        <v>99</v>
      </c>
      <c r="D345" s="96"/>
      <c r="E345" s="96"/>
      <c r="F345" s="96"/>
      <c r="G345" s="96"/>
      <c r="H345" s="96"/>
      <c r="I345" s="96"/>
      <c r="J345" s="96"/>
      <c r="K345" s="96"/>
      <c r="L345" s="96"/>
      <c r="M345" s="97"/>
    </row>
    <row r="346" spans="1:13" ht="25.5" customHeight="1">
      <c r="A346"/>
      <c r="B346" s="88">
        <v>1</v>
      </c>
      <c r="C346" s="406" t="s">
        <v>354</v>
      </c>
      <c r="D346" s="411"/>
      <c r="E346" s="411"/>
      <c r="F346" s="411"/>
      <c r="G346" s="411"/>
      <c r="H346" s="411"/>
      <c r="I346" s="411"/>
      <c r="J346" s="411"/>
      <c r="K346" s="411"/>
      <c r="L346" s="411"/>
      <c r="M346" s="412"/>
    </row>
    <row r="347" spans="1:13" ht="13.5" customHeight="1">
      <c r="A347"/>
      <c r="B347" s="85">
        <v>2</v>
      </c>
      <c r="C347" s="403" t="s">
        <v>162</v>
      </c>
      <c r="D347" s="419"/>
      <c r="E347" s="419"/>
      <c r="F347" s="419"/>
      <c r="G347" s="419"/>
      <c r="H347" s="419"/>
      <c r="I347" s="419"/>
      <c r="J347" s="419"/>
      <c r="K347" s="419"/>
      <c r="L347" s="419"/>
      <c r="M347" s="420"/>
    </row>
    <row r="348" spans="1:13" ht="13.5" customHeight="1">
      <c r="A348"/>
      <c r="B348" s="85">
        <v>3</v>
      </c>
      <c r="C348" s="403" t="s">
        <v>355</v>
      </c>
      <c r="D348" s="419"/>
      <c r="E348" s="419"/>
      <c r="F348" s="419"/>
      <c r="G348" s="419"/>
      <c r="H348" s="419"/>
      <c r="I348" s="419"/>
      <c r="J348" s="419"/>
      <c r="K348" s="419"/>
      <c r="L348" s="419"/>
      <c r="M348" s="420"/>
    </row>
    <row r="349" spans="1:13" ht="13.5" customHeight="1">
      <c r="A349"/>
      <c r="B349" s="85"/>
      <c r="C349" s="403"/>
      <c r="D349" s="419"/>
      <c r="E349" s="419"/>
      <c r="F349" s="419"/>
      <c r="G349" s="419"/>
      <c r="H349" s="419"/>
      <c r="I349" s="419"/>
      <c r="J349" s="419"/>
      <c r="K349" s="419"/>
      <c r="L349" s="419"/>
      <c r="M349" s="420"/>
    </row>
    <row r="350" spans="1:13" ht="13.5" customHeight="1">
      <c r="A350"/>
      <c r="B350" s="85"/>
      <c r="C350" s="403"/>
      <c r="D350" s="419"/>
      <c r="E350" s="419"/>
      <c r="F350" s="419"/>
      <c r="G350" s="419"/>
      <c r="H350" s="419"/>
      <c r="I350" s="419"/>
      <c r="J350" s="419"/>
      <c r="K350" s="419"/>
      <c r="L350" s="419"/>
      <c r="M350" s="420"/>
    </row>
    <row r="351" spans="1:13" ht="13.5" customHeight="1">
      <c r="A351"/>
      <c r="B351" s="87"/>
      <c r="C351" s="403"/>
      <c r="D351" s="419"/>
      <c r="E351" s="419"/>
      <c r="F351" s="419"/>
      <c r="G351" s="419"/>
      <c r="H351" s="419"/>
      <c r="I351" s="419"/>
      <c r="J351" s="419"/>
      <c r="K351" s="419"/>
      <c r="L351" s="419"/>
      <c r="M351" s="420"/>
    </row>
  </sheetData>
  <mergeCells count="42">
    <mergeCell ref="C178:M178"/>
    <mergeCell ref="C179:M179"/>
    <mergeCell ref="C180:M180"/>
    <mergeCell ref="C85:M85"/>
    <mergeCell ref="C86:M86"/>
    <mergeCell ref="C87:M87"/>
    <mergeCell ref="C88:M88"/>
    <mergeCell ref="C47:M47"/>
    <mergeCell ref="C48:M48"/>
    <mergeCell ref="C83:M83"/>
    <mergeCell ref="C84:M84"/>
    <mergeCell ref="C43:M43"/>
    <mergeCell ref="C44:M44"/>
    <mergeCell ref="C45:M45"/>
    <mergeCell ref="C46:M46"/>
    <mergeCell ref="C349:M349"/>
    <mergeCell ref="C350:M350"/>
    <mergeCell ref="C351:M351"/>
    <mergeCell ref="C221:M221"/>
    <mergeCell ref="C222:M222"/>
    <mergeCell ref="C223:M223"/>
    <mergeCell ref="C224:M224"/>
    <mergeCell ref="C225:M225"/>
    <mergeCell ref="C226:M226"/>
    <mergeCell ref="C298:M298"/>
    <mergeCell ref="C346:M346"/>
    <mergeCell ref="C347:M347"/>
    <mergeCell ref="C348:M348"/>
    <mergeCell ref="C294:M294"/>
    <mergeCell ref="C295:M295"/>
    <mergeCell ref="C296:M296"/>
    <mergeCell ref="C297:M297"/>
    <mergeCell ref="C293:M293"/>
    <mergeCell ref="C129:M129"/>
    <mergeCell ref="C130:M130"/>
    <mergeCell ref="C131:M131"/>
    <mergeCell ref="C132:M132"/>
    <mergeCell ref="C133:M133"/>
    <mergeCell ref="C134:M134"/>
    <mergeCell ref="C175:M175"/>
    <mergeCell ref="C176:M176"/>
    <mergeCell ref="C177:M177"/>
  </mergeCells>
  <printOptions horizontalCentered="1" verticalCentered="1"/>
  <pageMargins left="0.75" right="0.75" top="1" bottom="1" header="0" footer="0"/>
  <pageSetup horizontalDpi="600" verticalDpi="600" orientation="landscape" r:id="rId2"/>
  <rowBreaks count="4" manualBreakCount="4">
    <brk id="57" max="255" man="1"/>
    <brk id="103" max="12" man="1"/>
    <brk id="149" max="12" man="1"/>
    <brk id="194" max="12" man="1"/>
  </rowBreaks>
  <drawing r:id="rId1"/>
</worksheet>
</file>

<file path=xl/worksheets/sheet4.xml><?xml version="1.0" encoding="utf-8"?>
<worksheet xmlns="http://schemas.openxmlformats.org/spreadsheetml/2006/main" xmlns:r="http://schemas.openxmlformats.org/officeDocument/2006/relationships">
  <sheetPr codeName="Hoja5"/>
  <dimension ref="A3:N160"/>
  <sheetViews>
    <sheetView showGridLines="0" showZeros="0" workbookViewId="0" topLeftCell="A1">
      <selection activeCell="C42" sqref="C42:M42"/>
    </sheetView>
  </sheetViews>
  <sheetFormatPr defaultColWidth="9.140625" defaultRowHeight="12.75"/>
  <cols>
    <col min="1" max="1" width="1.7109375" style="0" customWidth="1"/>
    <col min="2" max="2" width="6.57421875" style="0" customWidth="1"/>
    <col min="3" max="3" width="27.7109375" style="0" customWidth="1"/>
    <col min="4" max="4" width="5.140625" style="223" customWidth="1"/>
    <col min="5" max="13" width="8.8515625" style="0" customWidth="1"/>
    <col min="14" max="14" width="2.421875" style="0" customWidth="1"/>
    <col min="15" max="16384" width="11.421875" style="0" customWidth="1"/>
  </cols>
  <sheetData>
    <row r="3" spans="2:13" ht="15">
      <c r="B3" s="69" t="str">
        <f>+Index!B18</f>
        <v>III.1. Faculty by type of institution</v>
      </c>
      <c r="C3" s="70"/>
      <c r="D3" s="71"/>
      <c r="E3" s="71"/>
      <c r="F3" s="71"/>
      <c r="G3" s="71"/>
      <c r="H3" s="71"/>
      <c r="I3" s="71"/>
      <c r="J3" s="71"/>
      <c r="K3" s="71"/>
      <c r="L3" s="71"/>
      <c r="M3" s="72"/>
    </row>
    <row r="4" spans="2:13" ht="12.75">
      <c r="B4" s="6"/>
      <c r="C4" s="6"/>
      <c r="D4" s="7"/>
      <c r="E4" s="7"/>
      <c r="F4" s="7"/>
      <c r="G4" s="7"/>
      <c r="H4" s="7"/>
      <c r="I4" s="7"/>
      <c r="J4" s="7"/>
      <c r="K4" s="7"/>
      <c r="L4" s="7"/>
      <c r="M4" s="7"/>
    </row>
    <row r="5" spans="2:13" ht="13.5" thickBot="1">
      <c r="B5" s="23" t="s">
        <v>61</v>
      </c>
      <c r="C5" s="31"/>
      <c r="D5" s="211" t="s">
        <v>92</v>
      </c>
      <c r="E5" s="24">
        <v>1980</v>
      </c>
      <c r="F5" s="24">
        <v>1985</v>
      </c>
      <c r="G5" s="24">
        <v>1990</v>
      </c>
      <c r="H5" s="24">
        <v>1995</v>
      </c>
      <c r="I5" s="24">
        <v>1996</v>
      </c>
      <c r="J5" s="24">
        <v>1997</v>
      </c>
      <c r="K5" s="24">
        <v>1998</v>
      </c>
      <c r="L5" s="24">
        <v>1999</v>
      </c>
      <c r="M5" s="25">
        <v>2000</v>
      </c>
    </row>
    <row r="6" spans="2:13" s="152" customFormat="1" ht="12.75">
      <c r="B6" s="38" t="str">
        <f>+ca_1</f>
        <v>A. Private Institutions</v>
      </c>
      <c r="C6" s="32"/>
      <c r="D6" s="212">
        <v>1</v>
      </c>
      <c r="E6" s="8">
        <f>+E7+E11</f>
        <v>0</v>
      </c>
      <c r="F6" s="8">
        <f>+F7+F11</f>
        <v>0</v>
      </c>
      <c r="G6" s="8">
        <f>+G7+G11</f>
        <v>0</v>
      </c>
      <c r="H6" s="8">
        <f>+H7+H11</f>
        <v>0</v>
      </c>
      <c r="I6" s="8">
        <v>3702</v>
      </c>
      <c r="J6" s="8">
        <f>+J7+J11</f>
        <v>5545</v>
      </c>
      <c r="K6" s="8">
        <v>6768</v>
      </c>
      <c r="L6" s="8">
        <v>8472</v>
      </c>
      <c r="M6" s="26">
        <v>9343</v>
      </c>
    </row>
    <row r="7" spans="2:13" ht="12.75">
      <c r="B7" s="76"/>
      <c r="C7" s="77" t="str">
        <f>+t_1</f>
        <v>1. Universities</v>
      </c>
      <c r="D7" s="213"/>
      <c r="E7" s="209">
        <f>SUM(E8:E10)</f>
        <v>0</v>
      </c>
      <c r="F7" s="209">
        <f>SUM(F8:F10)</f>
        <v>0</v>
      </c>
      <c r="G7" s="209">
        <f>SUM(G8:G10)</f>
        <v>0</v>
      </c>
      <c r="H7" s="209">
        <f>SUM(H8:H10)</f>
        <v>0</v>
      </c>
      <c r="I7" s="209">
        <v>586</v>
      </c>
      <c r="J7" s="209">
        <v>621</v>
      </c>
      <c r="K7" s="209">
        <v>667</v>
      </c>
      <c r="L7" s="209">
        <v>724</v>
      </c>
      <c r="M7" s="209">
        <v>752</v>
      </c>
    </row>
    <row r="8" spans="2:13" ht="12.75">
      <c r="B8" s="76"/>
      <c r="C8" s="373">
        <f>+'I. Institutions'!C9</f>
        <v>0</v>
      </c>
      <c r="D8" s="213"/>
      <c r="E8" s="123"/>
      <c r="F8" s="124"/>
      <c r="G8" s="124"/>
      <c r="H8" s="124"/>
      <c r="I8" s="124"/>
      <c r="J8" s="124"/>
      <c r="K8" s="124"/>
      <c r="L8" s="124"/>
      <c r="M8" s="125"/>
    </row>
    <row r="9" spans="2:13" ht="12.75">
      <c r="B9" s="76"/>
      <c r="C9" s="373">
        <f>+'I. Institutions'!C10</f>
        <v>0</v>
      </c>
      <c r="D9" s="213"/>
      <c r="E9" s="126"/>
      <c r="F9" s="127"/>
      <c r="G9" s="127"/>
      <c r="H9" s="127"/>
      <c r="I9" s="127"/>
      <c r="J9" s="127"/>
      <c r="K9" s="127"/>
      <c r="L9" s="127"/>
      <c r="M9" s="128"/>
    </row>
    <row r="10" spans="2:13" ht="12.75">
      <c r="B10" s="76"/>
      <c r="C10" s="373">
        <f>+'I. Institutions'!C11</f>
        <v>0</v>
      </c>
      <c r="D10" s="213"/>
      <c r="E10" s="129"/>
      <c r="F10" s="130"/>
      <c r="G10" s="130"/>
      <c r="H10" s="130"/>
      <c r="I10" s="130"/>
      <c r="J10" s="130"/>
      <c r="K10" s="130"/>
      <c r="L10" s="130"/>
      <c r="M10" s="131"/>
    </row>
    <row r="11" spans="2:13" ht="12.75">
      <c r="B11" s="76"/>
      <c r="C11" s="77" t="str">
        <f>+t_2</f>
        <v>2. Non-university postsecondary</v>
      </c>
      <c r="D11" s="213"/>
      <c r="E11" s="200">
        <f>SUM(E12:E14)</f>
        <v>0</v>
      </c>
      <c r="F11" s="201">
        <f>SUM(F12:F14)</f>
        <v>0</v>
      </c>
      <c r="G11" s="201">
        <f>SUM(G12:G14)</f>
        <v>0</v>
      </c>
      <c r="H11" s="201">
        <f>SUM(H12:H14)</f>
        <v>0</v>
      </c>
      <c r="I11" s="201">
        <v>3116</v>
      </c>
      <c r="J11" s="201">
        <v>4924</v>
      </c>
      <c r="K11" s="201">
        <v>6101</v>
      </c>
      <c r="L11" s="201">
        <v>7748</v>
      </c>
      <c r="M11" s="28">
        <v>8591</v>
      </c>
    </row>
    <row r="12" spans="2:13" ht="12.75">
      <c r="B12" s="76"/>
      <c r="C12" s="373">
        <f>+'I. Institutions'!C13</f>
        <v>0</v>
      </c>
      <c r="D12" s="213"/>
      <c r="E12" s="197"/>
      <c r="F12" s="198"/>
      <c r="G12" s="198"/>
      <c r="H12" s="198"/>
      <c r="I12" s="198"/>
      <c r="J12" s="198"/>
      <c r="K12" s="198"/>
      <c r="L12" s="198"/>
      <c r="M12" s="199"/>
    </row>
    <row r="13" spans="2:13" ht="12.75">
      <c r="B13" s="76"/>
      <c r="C13" s="373">
        <f>+'I. Institutions'!C14</f>
        <v>0</v>
      </c>
      <c r="D13" s="213"/>
      <c r="E13" s="19"/>
      <c r="F13" s="13"/>
      <c r="G13" s="13"/>
      <c r="H13" s="13"/>
      <c r="I13" s="13"/>
      <c r="J13" s="13"/>
      <c r="K13" s="13"/>
      <c r="L13" s="13"/>
      <c r="M13" s="27"/>
    </row>
    <row r="14" spans="2:13" s="152" customFormat="1" ht="12.75">
      <c r="B14" s="76"/>
      <c r="C14" s="373">
        <f>+'I. Institutions'!C15</f>
        <v>0</v>
      </c>
      <c r="D14" s="213"/>
      <c r="E14" s="19"/>
      <c r="F14" s="13"/>
      <c r="G14" s="13"/>
      <c r="H14" s="13"/>
      <c r="I14" s="13"/>
      <c r="J14" s="13"/>
      <c r="K14" s="13"/>
      <c r="L14" s="13"/>
      <c r="M14" s="27"/>
    </row>
    <row r="15" spans="2:13" ht="12.75">
      <c r="B15" s="39" t="str">
        <f>+ca_2</f>
        <v>B. Public Institutions</v>
      </c>
      <c r="C15" s="33"/>
      <c r="D15" s="203"/>
      <c r="E15" s="9">
        <f>+E16+E20</f>
        <v>0</v>
      </c>
      <c r="F15" s="9">
        <f>+F16+F20</f>
        <v>0</v>
      </c>
      <c r="G15" s="9">
        <f>+G16+G20</f>
        <v>0</v>
      </c>
      <c r="H15" s="9">
        <f>+H16+H20</f>
        <v>0</v>
      </c>
      <c r="I15" s="9">
        <v>66956</v>
      </c>
      <c r="J15" s="9">
        <v>67783</v>
      </c>
      <c r="K15" s="9">
        <v>67611</v>
      </c>
      <c r="L15" s="9">
        <v>69619</v>
      </c>
      <c r="M15" s="28">
        <v>70865</v>
      </c>
    </row>
    <row r="16" spans="2:13" ht="12.75">
      <c r="B16" s="76"/>
      <c r="C16" s="77" t="str">
        <f>+t_1</f>
        <v>1. Universities</v>
      </c>
      <c r="D16" s="213"/>
      <c r="E16" s="209">
        <f>SUM(E17:E19)</f>
        <v>0</v>
      </c>
      <c r="F16" s="209">
        <f>SUM(F17:F19)</f>
        <v>0</v>
      </c>
      <c r="G16" s="209">
        <f>SUM(G17:G19)</f>
        <v>0</v>
      </c>
      <c r="H16" s="209">
        <f>SUM(H17:H19)</f>
        <v>0</v>
      </c>
      <c r="I16" s="209">
        <v>18900</v>
      </c>
      <c r="J16" s="209">
        <v>19138</v>
      </c>
      <c r="K16" s="209">
        <v>19491</v>
      </c>
      <c r="L16" s="209">
        <v>21654</v>
      </c>
      <c r="M16" s="209">
        <v>21987</v>
      </c>
    </row>
    <row r="17" spans="2:13" ht="12.75">
      <c r="B17" s="76"/>
      <c r="C17" s="373">
        <f>+'I. Institutions'!C18</f>
        <v>0</v>
      </c>
      <c r="D17" s="213"/>
      <c r="E17" s="123"/>
      <c r="F17" s="124"/>
      <c r="G17" s="124"/>
      <c r="H17" s="124"/>
      <c r="I17" s="124"/>
      <c r="J17" s="124"/>
      <c r="K17" s="124"/>
      <c r="L17" s="124"/>
      <c r="M17" s="125"/>
    </row>
    <row r="18" spans="2:13" ht="12.75">
      <c r="B18" s="76"/>
      <c r="C18" s="373">
        <f>+'I. Institutions'!C19</f>
        <v>0</v>
      </c>
      <c r="D18" s="213"/>
      <c r="E18" s="126"/>
      <c r="F18" s="127"/>
      <c r="G18" s="127"/>
      <c r="H18" s="127"/>
      <c r="I18" s="127"/>
      <c r="J18" s="127"/>
      <c r="K18" s="127"/>
      <c r="L18" s="127"/>
      <c r="M18" s="128"/>
    </row>
    <row r="19" spans="2:13" ht="12.75">
      <c r="B19" s="76"/>
      <c r="C19" s="373">
        <f>+'I. Institutions'!C20</f>
        <v>0</v>
      </c>
      <c r="D19" s="213"/>
      <c r="E19" s="129"/>
      <c r="F19" s="130"/>
      <c r="G19" s="130"/>
      <c r="H19" s="130"/>
      <c r="I19" s="130"/>
      <c r="J19" s="130"/>
      <c r="K19" s="130"/>
      <c r="L19" s="130"/>
      <c r="M19" s="131"/>
    </row>
    <row r="20" spans="2:13" ht="12.75">
      <c r="B20" s="76"/>
      <c r="C20" s="77" t="str">
        <f>+t_2</f>
        <v>2. Non-university postsecondary</v>
      </c>
      <c r="D20" s="213"/>
      <c r="E20" s="200">
        <f>SUM(E21:E23)</f>
        <v>0</v>
      </c>
      <c r="F20" s="201">
        <f>SUM(F21:F23)</f>
        <v>0</v>
      </c>
      <c r="G20" s="201">
        <f>SUM(G21:G23)</f>
        <v>0</v>
      </c>
      <c r="H20" s="201">
        <f>SUM(H21:H23)</f>
        <v>0</v>
      </c>
      <c r="I20" s="201">
        <v>48056</v>
      </c>
      <c r="J20" s="201">
        <v>47737</v>
      </c>
      <c r="K20" s="201">
        <v>48120</v>
      </c>
      <c r="L20" s="201">
        <v>47965</v>
      </c>
      <c r="M20" s="28">
        <v>48878</v>
      </c>
    </row>
    <row r="21" spans="2:13" ht="12.75">
      <c r="B21" s="76"/>
      <c r="C21" s="373">
        <f>+'I. Institutions'!C22</f>
        <v>0</v>
      </c>
      <c r="D21" s="213"/>
      <c r="E21" s="197"/>
      <c r="F21" s="198"/>
      <c r="G21" s="198"/>
      <c r="H21" s="198"/>
      <c r="I21" s="198"/>
      <c r="J21" s="198"/>
      <c r="K21" s="198"/>
      <c r="L21" s="198"/>
      <c r="M21" s="199"/>
    </row>
    <row r="22" spans="1:13" s="152" customFormat="1" ht="12.75">
      <c r="A22" s="3"/>
      <c r="B22" s="76"/>
      <c r="C22" s="373">
        <f>+'I. Institutions'!C23</f>
        <v>0</v>
      </c>
      <c r="D22" s="213"/>
      <c r="E22" s="19"/>
      <c r="F22" s="13"/>
      <c r="G22" s="13"/>
      <c r="H22" s="13"/>
      <c r="I22" s="13"/>
      <c r="J22" s="13"/>
      <c r="K22" s="13"/>
      <c r="L22" s="13"/>
      <c r="M22" s="27"/>
    </row>
    <row r="23" spans="1:13" ht="12.75">
      <c r="A23" s="2"/>
      <c r="B23" s="76"/>
      <c r="C23" s="373">
        <f>+'I. Institutions'!C24</f>
        <v>0</v>
      </c>
      <c r="D23" s="213"/>
      <c r="E23" s="19"/>
      <c r="F23" s="13"/>
      <c r="G23" s="13"/>
      <c r="H23" s="13"/>
      <c r="I23" s="13"/>
      <c r="J23" s="13"/>
      <c r="K23" s="13"/>
      <c r="L23" s="13"/>
      <c r="M23" s="27"/>
    </row>
    <row r="24" spans="1:13" ht="12.75">
      <c r="A24" s="2"/>
      <c r="B24" s="188" t="str">
        <f>+ca_3</f>
        <v>C.Total (private and public) </v>
      </c>
      <c r="C24" s="189"/>
      <c r="D24" s="214"/>
      <c r="E24" s="190">
        <f>+E25+E29</f>
        <v>0</v>
      </c>
      <c r="F24" s="190">
        <f aca="true" t="shared" si="0" ref="F24:M24">+F25+F29</f>
        <v>0</v>
      </c>
      <c r="G24" s="190">
        <f t="shared" si="0"/>
        <v>0</v>
      </c>
      <c r="H24" s="190">
        <f t="shared" si="0"/>
        <v>0</v>
      </c>
      <c r="I24" s="190">
        <f t="shared" si="0"/>
        <v>70658</v>
      </c>
      <c r="J24" s="190">
        <f>+J25+J29</f>
        <v>72420</v>
      </c>
      <c r="K24" s="190">
        <f t="shared" si="0"/>
        <v>74379</v>
      </c>
      <c r="L24" s="190">
        <f t="shared" si="0"/>
        <v>78091</v>
      </c>
      <c r="M24" s="191">
        <f t="shared" si="0"/>
        <v>80208</v>
      </c>
    </row>
    <row r="25" spans="1:13" ht="12.75">
      <c r="A25" s="2"/>
      <c r="B25" s="192"/>
      <c r="C25" s="193" t="str">
        <f>+t_1</f>
        <v>1. Universities</v>
      </c>
      <c r="D25" s="215"/>
      <c r="E25" s="195">
        <f aca="true" t="shared" si="1" ref="E25:M25">+E7+E16</f>
        <v>0</v>
      </c>
      <c r="F25" s="195">
        <f t="shared" si="1"/>
        <v>0</v>
      </c>
      <c r="G25" s="195">
        <f t="shared" si="1"/>
        <v>0</v>
      </c>
      <c r="H25" s="195">
        <f t="shared" si="1"/>
        <v>0</v>
      </c>
      <c r="I25" s="195">
        <f t="shared" si="1"/>
        <v>19486</v>
      </c>
      <c r="J25" s="195">
        <f t="shared" si="1"/>
        <v>19759</v>
      </c>
      <c r="K25" s="195">
        <f t="shared" si="1"/>
        <v>20158</v>
      </c>
      <c r="L25" s="195">
        <f t="shared" si="1"/>
        <v>22378</v>
      </c>
      <c r="M25" s="196">
        <f t="shared" si="1"/>
        <v>22739</v>
      </c>
    </row>
    <row r="26" spans="1:13" ht="12.75">
      <c r="A26" s="2"/>
      <c r="B26" s="76"/>
      <c r="C26" s="77"/>
      <c r="D26" s="216"/>
      <c r="E26" s="78"/>
      <c r="F26" s="78"/>
      <c r="G26" s="78"/>
      <c r="H26" s="78"/>
      <c r="I26" s="78"/>
      <c r="J26" s="78"/>
      <c r="K26" s="78"/>
      <c r="L26" s="78"/>
      <c r="M26" s="78"/>
    </row>
    <row r="27" spans="1:13" ht="12.75">
      <c r="A27" s="2"/>
      <c r="B27" s="76"/>
      <c r="C27" s="77"/>
      <c r="D27" s="216"/>
      <c r="E27" s="78"/>
      <c r="F27" s="78"/>
      <c r="G27" s="78"/>
      <c r="H27" s="78"/>
      <c r="I27" s="78"/>
      <c r="J27" s="78"/>
      <c r="K27" s="78"/>
      <c r="L27" s="78"/>
      <c r="M27" s="78"/>
    </row>
    <row r="28" spans="1:13" ht="12.75">
      <c r="A28" s="2"/>
      <c r="B28" s="76"/>
      <c r="C28" s="77"/>
      <c r="D28" s="216"/>
      <c r="E28" s="78"/>
      <c r="F28" s="78"/>
      <c r="G28" s="78"/>
      <c r="H28" s="78"/>
      <c r="I28" s="78"/>
      <c r="J28" s="78"/>
      <c r="K28" s="78"/>
      <c r="L28" s="78"/>
      <c r="M28" s="78"/>
    </row>
    <row r="29" spans="1:13" ht="12.75">
      <c r="A29" s="2"/>
      <c r="B29" s="76"/>
      <c r="C29" s="77" t="str">
        <f>+t_2</f>
        <v>2. Non-university postsecondary</v>
      </c>
      <c r="D29" s="216"/>
      <c r="E29" s="79">
        <f aca="true" t="shared" si="2" ref="E29:M29">+E11+E20</f>
        <v>0</v>
      </c>
      <c r="F29" s="79">
        <f t="shared" si="2"/>
        <v>0</v>
      </c>
      <c r="G29" s="79">
        <f t="shared" si="2"/>
        <v>0</v>
      </c>
      <c r="H29" s="79">
        <f t="shared" si="2"/>
        <v>0</v>
      </c>
      <c r="I29" s="79">
        <f t="shared" si="2"/>
        <v>51172</v>
      </c>
      <c r="J29" s="79">
        <f t="shared" si="2"/>
        <v>52661</v>
      </c>
      <c r="K29" s="79">
        <f t="shared" si="2"/>
        <v>54221</v>
      </c>
      <c r="L29" s="79">
        <f t="shared" si="2"/>
        <v>55713</v>
      </c>
      <c r="M29" s="107">
        <f t="shared" si="2"/>
        <v>57469</v>
      </c>
    </row>
    <row r="30" spans="1:13" ht="11.25" customHeight="1">
      <c r="A30" s="2"/>
      <c r="B30" s="76"/>
      <c r="C30" s="194"/>
      <c r="D30" s="216"/>
      <c r="E30" s="79"/>
      <c r="F30" s="98"/>
      <c r="G30" s="98"/>
      <c r="H30" s="98"/>
      <c r="I30" s="98"/>
      <c r="J30" s="98"/>
      <c r="K30" s="98"/>
      <c r="L30" s="98"/>
      <c r="M30" s="108"/>
    </row>
    <row r="31" spans="1:13" ht="11.25" customHeight="1">
      <c r="A31" s="2"/>
      <c r="B31" s="76"/>
      <c r="C31" s="194"/>
      <c r="D31" s="216"/>
      <c r="E31" s="79"/>
      <c r="F31" s="98"/>
      <c r="G31" s="98"/>
      <c r="H31" s="98"/>
      <c r="I31" s="98"/>
      <c r="J31" s="98"/>
      <c r="K31" s="98"/>
      <c r="L31" s="98"/>
      <c r="M31" s="108"/>
    </row>
    <row r="32" spans="1:13" ht="11.25" customHeight="1">
      <c r="A32" s="2"/>
      <c r="B32" s="67"/>
      <c r="C32" s="235"/>
      <c r="D32" s="224"/>
      <c r="E32" s="236"/>
      <c r="F32" s="236"/>
      <c r="G32" s="236"/>
      <c r="H32" s="236"/>
      <c r="I32" s="236"/>
      <c r="J32" s="236"/>
      <c r="K32" s="236"/>
      <c r="L32" s="236"/>
      <c r="M32" s="237"/>
    </row>
    <row r="33" spans="1:9" ht="11.25" customHeight="1">
      <c r="A33" s="2"/>
      <c r="B33" s="11"/>
      <c r="C33" s="2"/>
      <c r="D33" s="227"/>
      <c r="E33" s="2"/>
      <c r="F33" s="2"/>
      <c r="G33" s="2"/>
      <c r="H33" s="2"/>
      <c r="I33" s="2"/>
    </row>
    <row r="34" spans="1:9" ht="11.25" customHeight="1">
      <c r="A34" s="2"/>
      <c r="B34" s="11"/>
      <c r="C34" s="2"/>
      <c r="D34" s="227"/>
      <c r="E34" s="2"/>
      <c r="F34" s="2"/>
      <c r="G34" s="2"/>
      <c r="H34" s="2"/>
      <c r="I34" s="2"/>
    </row>
    <row r="35" spans="2:13" ht="12.75">
      <c r="B35" s="110" t="s">
        <v>140</v>
      </c>
      <c r="C35" s="111"/>
      <c r="D35" s="217"/>
      <c r="E35" s="112">
        <v>1980</v>
      </c>
      <c r="F35" s="112">
        <v>1985</v>
      </c>
      <c r="G35" s="112">
        <v>1990</v>
      </c>
      <c r="H35" s="112">
        <v>1995</v>
      </c>
      <c r="I35" s="112">
        <v>1996</v>
      </c>
      <c r="J35" s="112">
        <v>1997</v>
      </c>
      <c r="K35" s="112">
        <v>1998</v>
      </c>
      <c r="L35" s="112">
        <v>1999</v>
      </c>
      <c r="M35" s="113">
        <v>2000</v>
      </c>
    </row>
    <row r="36" spans="2:13" ht="32.25" customHeight="1">
      <c r="B36" s="161">
        <v>1</v>
      </c>
      <c r="C36" s="167" t="s">
        <v>129</v>
      </c>
      <c r="D36" s="89"/>
      <c r="E36" s="61" t="str">
        <f>IF(E24&gt;0,E6/E24,"-")</f>
        <v>-</v>
      </c>
      <c r="F36" s="61" t="str">
        <f aca="true" t="shared" si="3" ref="F36:M36">IF(F24&gt;0,F6/F24,"-")</f>
        <v>-</v>
      </c>
      <c r="G36" s="61" t="str">
        <f t="shared" si="3"/>
        <v>-</v>
      </c>
      <c r="H36" s="61" t="str">
        <f t="shared" si="3"/>
        <v>-</v>
      </c>
      <c r="I36" s="61">
        <f t="shared" si="3"/>
        <v>0.05239321803617425</v>
      </c>
      <c r="J36" s="61">
        <f t="shared" si="3"/>
        <v>0.07656724661695664</v>
      </c>
      <c r="K36" s="61">
        <f t="shared" si="3"/>
        <v>0.09099342556366716</v>
      </c>
      <c r="L36" s="61">
        <f t="shared" si="3"/>
        <v>0.10848881433199728</v>
      </c>
      <c r="M36" s="62">
        <f t="shared" si="3"/>
        <v>0.11648463993616597</v>
      </c>
    </row>
    <row r="37" spans="2:13" ht="39" customHeight="1">
      <c r="B37" s="163">
        <v>2</v>
      </c>
      <c r="C37" s="168" t="s">
        <v>130</v>
      </c>
      <c r="D37" s="86"/>
      <c r="E37" s="51" t="str">
        <f>+IF(E6&gt;0,E7/E6,"-")</f>
        <v>-</v>
      </c>
      <c r="F37" s="51" t="str">
        <f aca="true" t="shared" si="4" ref="F37:M37">+IF(F6&gt;0,F7/F6,"-")</f>
        <v>-</v>
      </c>
      <c r="G37" s="51" t="str">
        <f t="shared" si="4"/>
        <v>-</v>
      </c>
      <c r="H37" s="51" t="str">
        <f t="shared" si="4"/>
        <v>-</v>
      </c>
      <c r="I37" s="51">
        <f t="shared" si="4"/>
        <v>0.1582928146947596</v>
      </c>
      <c r="J37" s="51">
        <f t="shared" si="4"/>
        <v>0.11199278629395852</v>
      </c>
      <c r="K37" s="51">
        <f t="shared" si="4"/>
        <v>0.09855200945626477</v>
      </c>
      <c r="L37" s="51">
        <f t="shared" si="4"/>
        <v>0.08545797922568461</v>
      </c>
      <c r="M37" s="52">
        <f t="shared" si="4"/>
        <v>0.08048806593171358</v>
      </c>
    </row>
    <row r="38" spans="2:13" ht="36" customHeight="1">
      <c r="B38" s="165">
        <v>3</v>
      </c>
      <c r="C38" s="210" t="s">
        <v>131</v>
      </c>
      <c r="D38" s="105"/>
      <c r="E38" s="57" t="str">
        <f>IF(E15&gt;0,E16/E15,"-")</f>
        <v>-</v>
      </c>
      <c r="F38" s="57" t="str">
        <f aca="true" t="shared" si="5" ref="F38:M38">IF(F15&gt;0,F16/F15,"-")</f>
        <v>-</v>
      </c>
      <c r="G38" s="57" t="str">
        <f t="shared" si="5"/>
        <v>-</v>
      </c>
      <c r="H38" s="57" t="str">
        <f t="shared" si="5"/>
        <v>-</v>
      </c>
      <c r="I38" s="57">
        <f t="shared" si="5"/>
        <v>0.28227492681761157</v>
      </c>
      <c r="J38" s="57">
        <f t="shared" si="5"/>
        <v>0.28234218019267365</v>
      </c>
      <c r="K38" s="57">
        <f t="shared" si="5"/>
        <v>0.28828149265652037</v>
      </c>
      <c r="L38" s="57">
        <f t="shared" si="5"/>
        <v>0.3110357804622301</v>
      </c>
      <c r="M38" s="58">
        <f t="shared" si="5"/>
        <v>0.31026599872997956</v>
      </c>
    </row>
    <row r="39" spans="1:14" ht="12.75">
      <c r="A39" s="2"/>
      <c r="B39" s="11"/>
      <c r="C39" s="6"/>
      <c r="D39" s="7"/>
      <c r="E39" s="6"/>
      <c r="F39" s="7"/>
      <c r="G39" s="7"/>
      <c r="H39" s="7"/>
      <c r="I39" s="7"/>
      <c r="J39" s="7"/>
      <c r="K39" s="7"/>
      <c r="L39" s="7"/>
      <c r="M39" s="7"/>
      <c r="N39" s="7"/>
    </row>
    <row r="40" spans="2:13" ht="11.25" customHeight="1">
      <c r="B40" s="262" t="s">
        <v>97</v>
      </c>
      <c r="C40" s="90"/>
      <c r="D40" s="91"/>
      <c r="E40" s="91"/>
      <c r="F40" s="91"/>
      <c r="G40" s="91"/>
      <c r="H40" s="91"/>
      <c r="I40" s="91"/>
      <c r="J40" s="91"/>
      <c r="K40" s="91"/>
      <c r="L40" s="91"/>
      <c r="M40" s="92"/>
    </row>
    <row r="41" spans="2:13" ht="11.25" customHeight="1">
      <c r="B41" s="94" t="s">
        <v>98</v>
      </c>
      <c r="C41" s="95" t="s">
        <v>99</v>
      </c>
      <c r="D41" s="96"/>
      <c r="E41" s="96"/>
      <c r="F41" s="96"/>
      <c r="G41" s="96"/>
      <c r="H41" s="96"/>
      <c r="I41" s="96"/>
      <c r="J41" s="96"/>
      <c r="K41" s="96"/>
      <c r="L41" s="96"/>
      <c r="M41" s="97"/>
    </row>
    <row r="42" spans="2:13" ht="13.5" customHeight="1">
      <c r="B42" s="258">
        <v>1</v>
      </c>
      <c r="C42" s="406" t="s">
        <v>356</v>
      </c>
      <c r="D42" s="407"/>
      <c r="E42" s="407"/>
      <c r="F42" s="407"/>
      <c r="G42" s="407"/>
      <c r="H42" s="407"/>
      <c r="I42" s="407"/>
      <c r="J42" s="407"/>
      <c r="K42" s="407"/>
      <c r="L42" s="407"/>
      <c r="M42" s="408"/>
    </row>
    <row r="43" spans="2:13" ht="13.5" customHeight="1">
      <c r="B43" s="260"/>
      <c r="C43" s="413"/>
      <c r="D43" s="414"/>
      <c r="E43" s="414"/>
      <c r="F43" s="414"/>
      <c r="G43" s="414"/>
      <c r="H43" s="414"/>
      <c r="I43" s="414"/>
      <c r="J43" s="414"/>
      <c r="K43" s="414"/>
      <c r="L43" s="414"/>
      <c r="M43" s="415"/>
    </row>
    <row r="44" spans="2:13" ht="13.5" customHeight="1">
      <c r="B44" s="260"/>
      <c r="C44" s="413"/>
      <c r="D44" s="414"/>
      <c r="E44" s="414"/>
      <c r="F44" s="414"/>
      <c r="G44" s="414"/>
      <c r="H44" s="414"/>
      <c r="I44" s="414"/>
      <c r="J44" s="414"/>
      <c r="K44" s="414"/>
      <c r="L44" s="414"/>
      <c r="M44" s="415"/>
    </row>
    <row r="45" spans="2:13" ht="13.5" customHeight="1">
      <c r="B45" s="260"/>
      <c r="C45" s="413"/>
      <c r="D45" s="414"/>
      <c r="E45" s="414"/>
      <c r="F45" s="414"/>
      <c r="G45" s="414"/>
      <c r="H45" s="414"/>
      <c r="I45" s="414"/>
      <c r="J45" s="414"/>
      <c r="K45" s="414"/>
      <c r="L45" s="414"/>
      <c r="M45" s="415"/>
    </row>
    <row r="46" spans="2:13" ht="13.5" customHeight="1">
      <c r="B46" s="260"/>
      <c r="C46" s="413"/>
      <c r="D46" s="414"/>
      <c r="E46" s="414"/>
      <c r="F46" s="414"/>
      <c r="G46" s="414"/>
      <c r="H46" s="414"/>
      <c r="I46" s="414"/>
      <c r="J46" s="414"/>
      <c r="K46" s="414"/>
      <c r="L46" s="414"/>
      <c r="M46" s="415"/>
    </row>
    <row r="47" spans="2:13" ht="13.5" customHeight="1">
      <c r="B47" s="261"/>
      <c r="C47" s="416"/>
      <c r="D47" s="417"/>
      <c r="E47" s="417"/>
      <c r="F47" s="417"/>
      <c r="G47" s="417"/>
      <c r="H47" s="417"/>
      <c r="I47" s="417"/>
      <c r="J47" s="417"/>
      <c r="K47" s="417"/>
      <c r="L47" s="417"/>
      <c r="M47" s="418"/>
    </row>
    <row r="48" spans="1:9" ht="12.75">
      <c r="A48" s="2"/>
      <c r="B48" s="2"/>
      <c r="C48" s="2"/>
      <c r="D48" s="227"/>
      <c r="E48" s="2"/>
      <c r="F48" s="2"/>
      <c r="G48" s="2"/>
      <c r="H48" s="2"/>
      <c r="I48" s="2"/>
    </row>
    <row r="49" spans="1:9" ht="12.75">
      <c r="A49" s="2"/>
      <c r="B49" s="2"/>
      <c r="C49" s="2"/>
      <c r="D49" s="227"/>
      <c r="E49" s="2"/>
      <c r="F49" s="2"/>
      <c r="G49" s="2"/>
      <c r="H49" s="2"/>
      <c r="I49" s="2"/>
    </row>
    <row r="50" spans="1:9" ht="12.75">
      <c r="A50" s="2"/>
      <c r="B50" s="2"/>
      <c r="C50" s="2"/>
      <c r="D50" s="227"/>
      <c r="E50" s="2"/>
      <c r="F50" s="2"/>
      <c r="G50" s="2"/>
      <c r="H50" s="2"/>
      <c r="I50" s="2"/>
    </row>
    <row r="51" spans="1:9" ht="12.75">
      <c r="A51" s="2"/>
      <c r="B51" s="2"/>
      <c r="C51" s="2"/>
      <c r="D51" s="227"/>
      <c r="E51" s="2"/>
      <c r="F51" s="2"/>
      <c r="G51" s="2"/>
      <c r="H51" s="2"/>
      <c r="I51" s="2"/>
    </row>
    <row r="52" spans="1:9" ht="12.75">
      <c r="A52" s="2"/>
      <c r="B52" s="2"/>
      <c r="C52" s="2"/>
      <c r="D52" s="227"/>
      <c r="E52" s="2"/>
      <c r="F52" s="2"/>
      <c r="G52" s="2"/>
      <c r="H52" s="2"/>
      <c r="I52" s="2"/>
    </row>
    <row r="53" spans="1:9" ht="12.75">
      <c r="A53" s="2"/>
      <c r="B53" s="2"/>
      <c r="C53" s="2"/>
      <c r="D53" s="227"/>
      <c r="E53" s="2"/>
      <c r="F53" s="2"/>
      <c r="G53" s="2"/>
      <c r="H53" s="2"/>
      <c r="I53" s="2"/>
    </row>
    <row r="54" spans="1:9" ht="12.75">
      <c r="A54" s="2"/>
      <c r="B54" s="2"/>
      <c r="C54" s="2"/>
      <c r="D54" s="227"/>
      <c r="E54" s="2"/>
      <c r="F54" s="2"/>
      <c r="G54" s="2"/>
      <c r="H54" s="2"/>
      <c r="I54" s="2"/>
    </row>
    <row r="55" spans="1:9" ht="12.75">
      <c r="A55" s="2"/>
      <c r="B55" s="2"/>
      <c r="C55" s="2"/>
      <c r="D55" s="227"/>
      <c r="E55" s="2"/>
      <c r="F55" s="2"/>
      <c r="G55" s="2"/>
      <c r="H55" s="2"/>
      <c r="I55" s="2"/>
    </row>
    <row r="56" spans="1:9" ht="12.75">
      <c r="A56" s="2"/>
      <c r="B56" s="2"/>
      <c r="C56" s="2"/>
      <c r="D56" s="227"/>
      <c r="E56" s="2"/>
      <c r="F56" s="2"/>
      <c r="G56" s="2"/>
      <c r="H56" s="2"/>
      <c r="I56" s="2"/>
    </row>
    <row r="57" spans="1:9" ht="12.75">
      <c r="A57" s="2"/>
      <c r="B57" s="2"/>
      <c r="C57" s="2"/>
      <c r="D57" s="227"/>
      <c r="E57" s="2"/>
      <c r="F57" s="2"/>
      <c r="G57" s="2"/>
      <c r="H57" s="2"/>
      <c r="I57" s="2"/>
    </row>
    <row r="58" spans="1:9" ht="12.75">
      <c r="A58" s="2"/>
      <c r="B58" s="2"/>
      <c r="C58" s="2"/>
      <c r="D58" s="227"/>
      <c r="E58" s="2"/>
      <c r="F58" s="2"/>
      <c r="G58" s="2"/>
      <c r="H58" s="2"/>
      <c r="I58" s="2"/>
    </row>
    <row r="59" spans="1:9" ht="12.75">
      <c r="A59" s="2"/>
      <c r="B59" s="2"/>
      <c r="C59" s="2"/>
      <c r="D59" s="227"/>
      <c r="E59" s="2"/>
      <c r="F59" s="2"/>
      <c r="G59" s="2"/>
      <c r="H59" s="2"/>
      <c r="I59" s="2"/>
    </row>
    <row r="60" spans="1:9" ht="12.75">
      <c r="A60" s="2"/>
      <c r="B60" s="2"/>
      <c r="C60" s="2"/>
      <c r="D60" s="227"/>
      <c r="E60" s="2"/>
      <c r="F60" s="2"/>
      <c r="G60" s="2"/>
      <c r="H60" s="2"/>
      <c r="I60" s="2"/>
    </row>
    <row r="61" spans="1:9" ht="12.75">
      <c r="A61" s="2"/>
      <c r="B61" s="2"/>
      <c r="C61" s="2"/>
      <c r="D61" s="227"/>
      <c r="E61" s="2"/>
      <c r="F61" s="2"/>
      <c r="G61" s="2"/>
      <c r="H61" s="2"/>
      <c r="I61" s="2"/>
    </row>
    <row r="65" spans="2:13" ht="15">
      <c r="B65" s="69" t="str">
        <f>+Index!B19</f>
        <v>III.2. Faculty by time status</v>
      </c>
      <c r="C65" s="70"/>
      <c r="D65" s="71"/>
      <c r="E65" s="71"/>
      <c r="F65" s="71"/>
      <c r="G65" s="71"/>
      <c r="H65" s="71"/>
      <c r="I65" s="71"/>
      <c r="J65" s="71"/>
      <c r="K65" s="71"/>
      <c r="L65" s="71"/>
      <c r="M65" s="72"/>
    </row>
    <row r="66" spans="2:13" ht="12.75">
      <c r="B66" s="6"/>
      <c r="C66" s="6"/>
      <c r="D66" s="7"/>
      <c r="E66" s="7"/>
      <c r="F66" s="7"/>
      <c r="G66" s="7"/>
      <c r="H66" s="7"/>
      <c r="I66" s="7"/>
      <c r="J66" s="7"/>
      <c r="K66" s="7"/>
      <c r="L66" s="7"/>
      <c r="M66" s="7"/>
    </row>
    <row r="67" spans="2:13" ht="13.5" thickBot="1">
      <c r="B67" s="23" t="s">
        <v>61</v>
      </c>
      <c r="C67" s="31"/>
      <c r="D67" s="211" t="s">
        <v>92</v>
      </c>
      <c r="E67" s="24">
        <v>1980</v>
      </c>
      <c r="F67" s="24">
        <v>1985</v>
      </c>
      <c r="G67" s="24">
        <v>1990</v>
      </c>
      <c r="H67" s="24">
        <v>1995</v>
      </c>
      <c r="I67" s="24">
        <v>1996</v>
      </c>
      <c r="J67" s="24">
        <v>1997</v>
      </c>
      <c r="K67" s="24">
        <v>1998</v>
      </c>
      <c r="L67" s="24">
        <v>1999</v>
      </c>
      <c r="M67" s="25">
        <v>2000</v>
      </c>
    </row>
    <row r="68" spans="2:13" ht="12.75">
      <c r="B68" s="38" t="str">
        <f>+ca_1</f>
        <v>A. Private Institutions</v>
      </c>
      <c r="C68" s="83"/>
      <c r="D68" s="224"/>
      <c r="E68" s="8">
        <f>SUM(E69:E71)</f>
        <v>0</v>
      </c>
      <c r="F68" s="8">
        <f>SUM(F69:F71)</f>
        <v>0</v>
      </c>
      <c r="G68" s="8">
        <f>SUM(G69:G71)</f>
        <v>0</v>
      </c>
      <c r="H68" s="8">
        <f>SUM(H69:H71)</f>
        <v>0</v>
      </c>
      <c r="I68" s="8">
        <v>4986</v>
      </c>
      <c r="J68" s="8">
        <v>12887</v>
      </c>
      <c r="K68" s="8">
        <v>16996</v>
      </c>
      <c r="L68" s="8">
        <v>22654</v>
      </c>
      <c r="M68" s="26">
        <v>25433</v>
      </c>
    </row>
    <row r="69" spans="2:13" ht="12.75">
      <c r="B69" s="76"/>
      <c r="C69" s="74" t="str">
        <f>+ed_1</f>
        <v>1. Full time</v>
      </c>
      <c r="D69" s="213"/>
      <c r="E69" s="363"/>
      <c r="F69" s="363"/>
      <c r="G69" s="363"/>
      <c r="H69" s="363"/>
      <c r="I69" s="17">
        <v>3702</v>
      </c>
      <c r="J69" s="17">
        <v>5545</v>
      </c>
      <c r="K69" s="17">
        <v>6768</v>
      </c>
      <c r="L69" s="17">
        <v>8472</v>
      </c>
      <c r="M69" s="114">
        <v>9343</v>
      </c>
    </row>
    <row r="70" spans="2:13" ht="12.75">
      <c r="B70" s="76"/>
      <c r="C70" s="74" t="str">
        <f>+ed_2</f>
        <v>2. Part time</v>
      </c>
      <c r="D70" s="213">
        <v>1</v>
      </c>
      <c r="E70" s="365"/>
      <c r="F70" s="365"/>
      <c r="G70" s="365"/>
      <c r="H70" s="365"/>
      <c r="I70" s="18">
        <v>1284</v>
      </c>
      <c r="J70" s="18">
        <v>7342</v>
      </c>
      <c r="K70" s="18">
        <v>10228</v>
      </c>
      <c r="L70" s="18">
        <v>14182</v>
      </c>
      <c r="M70" s="115">
        <v>16090</v>
      </c>
    </row>
    <row r="71" spans="2:13" ht="12.75">
      <c r="B71" s="76"/>
      <c r="C71" s="74"/>
      <c r="D71" s="213"/>
      <c r="E71" s="354"/>
      <c r="F71" s="354"/>
      <c r="G71" s="354"/>
      <c r="H71" s="354"/>
      <c r="I71" s="30"/>
      <c r="J71" s="30"/>
      <c r="K71" s="30"/>
      <c r="L71" s="30"/>
      <c r="M71" s="116"/>
    </row>
    <row r="72" spans="2:13" ht="12.75">
      <c r="B72" s="39" t="str">
        <f>+ca_2</f>
        <v>B. Public Institutions</v>
      </c>
      <c r="C72" s="84"/>
      <c r="D72" s="203"/>
      <c r="E72" s="9">
        <f>SUM(E73:E75)</f>
        <v>0</v>
      </c>
      <c r="F72" s="9">
        <f>SUM(F73:F75)</f>
        <v>0</v>
      </c>
      <c r="G72" s="9">
        <f>SUM(G73:G75)</f>
        <v>0</v>
      </c>
      <c r="H72" s="9">
        <f>SUM(H73:H75)</f>
        <v>0</v>
      </c>
      <c r="I72" s="9">
        <v>70506</v>
      </c>
      <c r="J72" s="9">
        <v>72029</v>
      </c>
      <c r="K72" s="9">
        <v>71940</v>
      </c>
      <c r="L72" s="9">
        <v>74110</v>
      </c>
      <c r="M72" s="28">
        <v>75462</v>
      </c>
    </row>
    <row r="73" spans="2:13" ht="12.75">
      <c r="B73" s="76"/>
      <c r="C73" s="74" t="str">
        <f>+ed_1</f>
        <v>1. Full time</v>
      </c>
      <c r="D73" s="213"/>
      <c r="E73" s="363"/>
      <c r="F73" s="363"/>
      <c r="G73" s="363"/>
      <c r="H73" s="363"/>
      <c r="I73" s="17">
        <v>66956</v>
      </c>
      <c r="J73" s="17">
        <v>67783</v>
      </c>
      <c r="K73" s="17">
        <v>67611</v>
      </c>
      <c r="L73" s="17">
        <v>69619</v>
      </c>
      <c r="M73" s="114">
        <v>70865</v>
      </c>
    </row>
    <row r="74" spans="2:13" ht="12.75">
      <c r="B74" s="76"/>
      <c r="C74" s="74" t="str">
        <f>+ed_2</f>
        <v>2. Part time</v>
      </c>
      <c r="D74" s="213"/>
      <c r="E74" s="365"/>
      <c r="F74" s="365"/>
      <c r="G74" s="365"/>
      <c r="H74" s="365"/>
      <c r="I74" s="18">
        <v>3550</v>
      </c>
      <c r="J74" s="18">
        <v>4246</v>
      </c>
      <c r="K74" s="18">
        <v>4329</v>
      </c>
      <c r="L74" s="18">
        <v>4491</v>
      </c>
      <c r="M74" s="115">
        <v>4597</v>
      </c>
    </row>
    <row r="75" spans="2:13" ht="12.75">
      <c r="B75" s="76"/>
      <c r="C75" s="74">
        <f>+C71</f>
        <v>0</v>
      </c>
      <c r="D75" s="213"/>
      <c r="E75" s="354"/>
      <c r="F75" s="354"/>
      <c r="G75" s="354"/>
      <c r="H75" s="354"/>
      <c r="I75" s="30"/>
      <c r="J75" s="30"/>
      <c r="K75" s="30"/>
      <c r="L75" s="30"/>
      <c r="M75" s="116"/>
    </row>
    <row r="76" spans="1:13" ht="12.75">
      <c r="A76" s="2"/>
      <c r="B76" s="39" t="str">
        <f>+ca_3</f>
        <v>C.Total (private and public) </v>
      </c>
      <c r="C76" s="84"/>
      <c r="D76" s="203">
        <v>2</v>
      </c>
      <c r="E76" s="9">
        <f>SUM(E77:E79)</f>
        <v>0</v>
      </c>
      <c r="F76" s="9">
        <f>SUM(F77:F79)</f>
        <v>0</v>
      </c>
      <c r="G76" s="9">
        <f>SUM(G77:G79)</f>
        <v>0</v>
      </c>
      <c r="H76" s="9">
        <f>SUM(H77:H79)</f>
        <v>0</v>
      </c>
      <c r="I76" s="9">
        <v>75492</v>
      </c>
      <c r="J76" s="9">
        <v>84916</v>
      </c>
      <c r="K76" s="9">
        <v>88936</v>
      </c>
      <c r="L76" s="9">
        <v>96764</v>
      </c>
      <c r="M76" s="28">
        <v>100895</v>
      </c>
    </row>
    <row r="77" spans="1:13" ht="12.75">
      <c r="A77" s="2"/>
      <c r="B77" s="76"/>
      <c r="C77" s="74" t="str">
        <f>+ed_1</f>
        <v>1. Full time</v>
      </c>
      <c r="D77" s="216"/>
      <c r="E77" s="78">
        <f>+E69+E73</f>
        <v>0</v>
      </c>
      <c r="F77" s="78"/>
      <c r="G77" s="78"/>
      <c r="H77" s="78"/>
      <c r="I77" s="78">
        <v>70658</v>
      </c>
      <c r="J77" s="78">
        <v>73328</v>
      </c>
      <c r="K77" s="78">
        <v>74379</v>
      </c>
      <c r="L77" s="78">
        <v>78091</v>
      </c>
      <c r="M77" s="117">
        <v>80209</v>
      </c>
    </row>
    <row r="78" spans="1:13" ht="12.75">
      <c r="A78" s="2"/>
      <c r="B78" s="76"/>
      <c r="C78" s="74" t="str">
        <f>+ed_2</f>
        <v>2. Part time</v>
      </c>
      <c r="D78" s="216"/>
      <c r="E78" s="79">
        <f>+E70+E74</f>
        <v>0</v>
      </c>
      <c r="F78" s="79"/>
      <c r="G78" s="79"/>
      <c r="H78" s="79"/>
      <c r="I78" s="79">
        <v>4834</v>
      </c>
      <c r="J78" s="79">
        <v>11588</v>
      </c>
      <c r="K78" s="79">
        <v>14557</v>
      </c>
      <c r="L78" s="79">
        <v>18673</v>
      </c>
      <c r="M78" s="107">
        <v>20687</v>
      </c>
    </row>
    <row r="79" spans="1:13" ht="12.75">
      <c r="A79" s="2"/>
      <c r="B79" s="80"/>
      <c r="C79" s="99">
        <f>+C71</f>
        <v>0</v>
      </c>
      <c r="D79" s="225"/>
      <c r="E79" s="82">
        <f>+E71+E75</f>
        <v>0</v>
      </c>
      <c r="F79" s="82"/>
      <c r="G79" s="82"/>
      <c r="H79" s="82"/>
      <c r="I79" s="82"/>
      <c r="J79" s="82"/>
      <c r="K79" s="82"/>
      <c r="L79" s="82"/>
      <c r="M79" s="109"/>
    </row>
    <row r="80" spans="1:9" ht="12.75">
      <c r="A80" s="2"/>
      <c r="B80" s="11"/>
      <c r="C80" s="2"/>
      <c r="D80" s="227"/>
      <c r="E80" s="2"/>
      <c r="F80" s="2"/>
      <c r="G80" s="2"/>
      <c r="H80" s="2"/>
      <c r="I80" s="2"/>
    </row>
    <row r="81" spans="2:13" ht="12.75">
      <c r="B81" s="110" t="s">
        <v>140</v>
      </c>
      <c r="C81" s="111"/>
      <c r="D81" s="217"/>
      <c r="E81" s="112">
        <v>1980</v>
      </c>
      <c r="F81" s="112">
        <v>1985</v>
      </c>
      <c r="G81" s="112">
        <v>1990</v>
      </c>
      <c r="H81" s="112">
        <v>1995</v>
      </c>
      <c r="I81" s="112">
        <v>1996</v>
      </c>
      <c r="J81" s="112">
        <v>1997</v>
      </c>
      <c r="K81" s="112">
        <v>1998</v>
      </c>
      <c r="L81" s="112">
        <v>1999</v>
      </c>
      <c r="M81" s="113">
        <v>2000</v>
      </c>
    </row>
    <row r="82" spans="2:13" ht="32.25" customHeight="1">
      <c r="B82" s="161">
        <v>1</v>
      </c>
      <c r="C82" s="167" t="s">
        <v>132</v>
      </c>
      <c r="D82" s="89"/>
      <c r="E82" s="61" t="str">
        <f>IF(E76&gt;0,E77/E76,"-")</f>
        <v>-</v>
      </c>
      <c r="F82" s="61" t="str">
        <f aca="true" t="shared" si="6" ref="F82:M82">IF(F76&gt;0,F68/F76,"-")</f>
        <v>-</v>
      </c>
      <c r="G82" s="61" t="str">
        <f t="shared" si="6"/>
        <v>-</v>
      </c>
      <c r="H82" s="61" t="str">
        <f t="shared" si="6"/>
        <v>-</v>
      </c>
      <c r="I82" s="61">
        <f t="shared" si="6"/>
        <v>0.06604673342870768</v>
      </c>
      <c r="J82" s="61">
        <f t="shared" si="6"/>
        <v>0.15176174101464976</v>
      </c>
      <c r="K82" s="61">
        <f t="shared" si="6"/>
        <v>0.19110371503103354</v>
      </c>
      <c r="L82" s="61">
        <f t="shared" si="6"/>
        <v>0.23411599355132073</v>
      </c>
      <c r="M82" s="62">
        <f t="shared" si="6"/>
        <v>0.2520739382526389</v>
      </c>
    </row>
    <row r="83" spans="2:13" ht="39" customHeight="1">
      <c r="B83" s="163">
        <v>2</v>
      </c>
      <c r="C83" s="168" t="s">
        <v>133</v>
      </c>
      <c r="D83" s="86"/>
      <c r="E83" s="51" t="str">
        <f>+IF(E68&gt;0,E69/E68,"-")</f>
        <v>-</v>
      </c>
      <c r="F83" s="51" t="str">
        <f aca="true" t="shared" si="7" ref="F83:M83">+IF(F68&gt;0,F69/F68,"-")</f>
        <v>-</v>
      </c>
      <c r="G83" s="51" t="str">
        <f t="shared" si="7"/>
        <v>-</v>
      </c>
      <c r="H83" s="51" t="str">
        <f t="shared" si="7"/>
        <v>-</v>
      </c>
      <c r="I83" s="51">
        <f t="shared" si="7"/>
        <v>0.7424789410348978</v>
      </c>
      <c r="J83" s="51">
        <f t="shared" si="7"/>
        <v>0.4302785753084504</v>
      </c>
      <c r="K83" s="51">
        <f t="shared" si="7"/>
        <v>0.39821134384561074</v>
      </c>
      <c r="L83" s="51">
        <f t="shared" si="7"/>
        <v>0.3739736911803655</v>
      </c>
      <c r="M83" s="52">
        <f t="shared" si="7"/>
        <v>0.36735737034561394</v>
      </c>
    </row>
    <row r="84" spans="2:13" ht="36" customHeight="1">
      <c r="B84" s="165">
        <v>3</v>
      </c>
      <c r="C84" s="168" t="s">
        <v>134</v>
      </c>
      <c r="D84" s="105"/>
      <c r="E84" s="57" t="str">
        <f>IF(E72&gt;0,E73/E72,"-")</f>
        <v>-</v>
      </c>
      <c r="F84" s="57" t="str">
        <f aca="true" t="shared" si="8" ref="F84:M84">IF(F72&gt;0,F73/F72,"-")</f>
        <v>-</v>
      </c>
      <c r="G84" s="57" t="str">
        <f t="shared" si="8"/>
        <v>-</v>
      </c>
      <c r="H84" s="57" t="str">
        <f t="shared" si="8"/>
        <v>-</v>
      </c>
      <c r="I84" s="57">
        <f t="shared" si="8"/>
        <v>0.9496496752049471</v>
      </c>
      <c r="J84" s="57">
        <f t="shared" si="8"/>
        <v>0.941051520915187</v>
      </c>
      <c r="K84" s="57">
        <f t="shared" si="8"/>
        <v>0.9398248540450376</v>
      </c>
      <c r="L84" s="57">
        <f t="shared" si="8"/>
        <v>0.9394008905680745</v>
      </c>
      <c r="M84" s="58">
        <f t="shared" si="8"/>
        <v>0.9390819220269805</v>
      </c>
    </row>
    <row r="85" spans="1:14" ht="12.75">
      <c r="A85" s="2"/>
      <c r="B85" s="11"/>
      <c r="C85" s="6"/>
      <c r="D85" s="7"/>
      <c r="E85" s="6"/>
      <c r="F85" s="7"/>
      <c r="G85" s="7"/>
      <c r="H85" s="7"/>
      <c r="I85" s="7"/>
      <c r="J85" s="7"/>
      <c r="K85" s="7"/>
      <c r="L85" s="7"/>
      <c r="M85" s="7"/>
      <c r="N85" s="7"/>
    </row>
    <row r="86" spans="2:13" ht="11.25" customHeight="1">
      <c r="B86" s="262" t="s">
        <v>97</v>
      </c>
      <c r="C86" s="90"/>
      <c r="D86" s="91"/>
      <c r="E86" s="91"/>
      <c r="F86" s="91"/>
      <c r="G86" s="91"/>
      <c r="H86" s="91"/>
      <c r="I86" s="91"/>
      <c r="J86" s="91"/>
      <c r="K86" s="91"/>
      <c r="L86" s="91"/>
      <c r="M86" s="92"/>
    </row>
    <row r="87" spans="2:13" ht="11.25" customHeight="1">
      <c r="B87" s="94" t="s">
        <v>98</v>
      </c>
      <c r="C87" s="95" t="s">
        <v>99</v>
      </c>
      <c r="D87" s="96"/>
      <c r="E87" s="96"/>
      <c r="F87" s="96"/>
      <c r="G87" s="96"/>
      <c r="H87" s="96"/>
      <c r="I87" s="96"/>
      <c r="J87" s="96"/>
      <c r="K87" s="96"/>
      <c r="L87" s="96"/>
      <c r="M87" s="97"/>
    </row>
    <row r="88" spans="2:13" ht="13.5" customHeight="1">
      <c r="B88" s="258">
        <v>1</v>
      </c>
      <c r="C88" s="406" t="s">
        <v>164</v>
      </c>
      <c r="D88" s="407"/>
      <c r="E88" s="407"/>
      <c r="F88" s="407"/>
      <c r="G88" s="407"/>
      <c r="H88" s="407"/>
      <c r="I88" s="407"/>
      <c r="J88" s="407"/>
      <c r="K88" s="407"/>
      <c r="L88" s="407"/>
      <c r="M88" s="408"/>
    </row>
    <row r="89" spans="2:13" ht="25.5" customHeight="1">
      <c r="B89" s="260">
        <v>2</v>
      </c>
      <c r="C89" s="403" t="s">
        <v>357</v>
      </c>
      <c r="D89" s="404"/>
      <c r="E89" s="404"/>
      <c r="F89" s="404"/>
      <c r="G89" s="404"/>
      <c r="H89" s="404"/>
      <c r="I89" s="404"/>
      <c r="J89" s="404"/>
      <c r="K89" s="404"/>
      <c r="L89" s="404"/>
      <c r="M89" s="405"/>
    </row>
    <row r="90" spans="2:13" ht="13.5" customHeight="1">
      <c r="B90" s="260"/>
      <c r="C90" s="413"/>
      <c r="D90" s="414"/>
      <c r="E90" s="414"/>
      <c r="F90" s="414"/>
      <c r="G90" s="414"/>
      <c r="H90" s="414"/>
      <c r="I90" s="414"/>
      <c r="J90" s="414"/>
      <c r="K90" s="414"/>
      <c r="L90" s="414"/>
      <c r="M90" s="415"/>
    </row>
    <row r="91" spans="2:13" ht="13.5" customHeight="1">
      <c r="B91" s="260"/>
      <c r="C91" s="413"/>
      <c r="D91" s="414"/>
      <c r="E91" s="414"/>
      <c r="F91" s="414"/>
      <c r="G91" s="414"/>
      <c r="H91" s="414"/>
      <c r="I91" s="414"/>
      <c r="J91" s="414"/>
      <c r="K91" s="414"/>
      <c r="L91" s="414"/>
      <c r="M91" s="415"/>
    </row>
    <row r="92" spans="2:13" ht="13.5" customHeight="1">
      <c r="B92" s="260"/>
      <c r="C92" s="413"/>
      <c r="D92" s="414"/>
      <c r="E92" s="414"/>
      <c r="F92" s="414"/>
      <c r="G92" s="414"/>
      <c r="H92" s="414"/>
      <c r="I92" s="414"/>
      <c r="J92" s="414"/>
      <c r="K92" s="414"/>
      <c r="L92" s="414"/>
      <c r="M92" s="415"/>
    </row>
    <row r="93" spans="2:13" ht="13.5" customHeight="1">
      <c r="B93" s="261"/>
      <c r="C93" s="416"/>
      <c r="D93" s="417"/>
      <c r="E93" s="417"/>
      <c r="F93" s="417"/>
      <c r="G93" s="417"/>
      <c r="H93" s="417"/>
      <c r="I93" s="417"/>
      <c r="J93" s="417"/>
      <c r="K93" s="417"/>
      <c r="L93" s="417"/>
      <c r="M93" s="418"/>
    </row>
    <row r="94" spans="1:9" ht="12.75">
      <c r="A94" s="2"/>
      <c r="B94" s="2"/>
      <c r="C94" s="2"/>
      <c r="D94" s="227"/>
      <c r="E94" s="2"/>
      <c r="F94" s="2"/>
      <c r="G94" s="2"/>
      <c r="H94" s="2"/>
      <c r="I94" s="2"/>
    </row>
    <row r="95" spans="1:9" ht="12.75">
      <c r="A95" s="2"/>
      <c r="B95" s="2"/>
      <c r="C95" s="2"/>
      <c r="D95" s="227"/>
      <c r="E95" s="2"/>
      <c r="F95" s="2"/>
      <c r="G95" s="2"/>
      <c r="H95" s="2"/>
      <c r="I95" s="2"/>
    </row>
    <row r="96" spans="1:9" ht="12.75">
      <c r="A96" s="2"/>
      <c r="B96" s="2"/>
      <c r="C96" s="2"/>
      <c r="D96" s="227"/>
      <c r="E96" s="2"/>
      <c r="F96" s="2"/>
      <c r="G96" s="2"/>
      <c r="H96" s="2"/>
      <c r="I96" s="2"/>
    </row>
    <row r="97" spans="1:9" ht="12.75">
      <c r="A97" s="2"/>
      <c r="B97" s="2"/>
      <c r="C97" s="2"/>
      <c r="D97" s="227"/>
      <c r="E97" s="2"/>
      <c r="F97" s="2"/>
      <c r="G97" s="2"/>
      <c r="H97" s="2"/>
      <c r="I97" s="2"/>
    </row>
    <row r="98" spans="1:9" ht="12.75">
      <c r="A98" s="2"/>
      <c r="B98" s="2"/>
      <c r="C98" s="2"/>
      <c r="D98" s="227"/>
      <c r="E98" s="2"/>
      <c r="F98" s="2"/>
      <c r="G98" s="2"/>
      <c r="H98" s="2"/>
      <c r="I98" s="2"/>
    </row>
    <row r="99" spans="1:9" ht="12.75">
      <c r="A99" s="2"/>
      <c r="B99" s="2"/>
      <c r="C99" s="2"/>
      <c r="D99" s="227"/>
      <c r="E99" s="2"/>
      <c r="F99" s="2"/>
      <c r="G99" s="2"/>
      <c r="H99" s="2"/>
      <c r="I99" s="2"/>
    </row>
    <row r="100" spans="1:9" ht="12.75">
      <c r="A100" s="2"/>
      <c r="B100" s="2"/>
      <c r="C100" s="2"/>
      <c r="D100" s="227"/>
      <c r="E100" s="2"/>
      <c r="F100" s="2"/>
      <c r="G100" s="2"/>
      <c r="H100" s="2"/>
      <c r="I100" s="2"/>
    </row>
    <row r="101" spans="1:9" ht="12.75">
      <c r="A101" s="2"/>
      <c r="B101" s="2"/>
      <c r="C101" s="2"/>
      <c r="D101" s="227"/>
      <c r="E101" s="2"/>
      <c r="F101" s="2"/>
      <c r="G101" s="2"/>
      <c r="H101" s="2"/>
      <c r="I101" s="2"/>
    </row>
    <row r="102" spans="1:9" ht="12.75">
      <c r="A102" s="2"/>
      <c r="B102" s="2"/>
      <c r="C102" s="2"/>
      <c r="D102" s="227"/>
      <c r="E102" s="2"/>
      <c r="F102" s="2"/>
      <c r="G102" s="2"/>
      <c r="H102" s="2"/>
      <c r="I102" s="2"/>
    </row>
    <row r="103" spans="1:9" ht="12.75">
      <c r="A103" s="2"/>
      <c r="B103" s="2"/>
      <c r="C103" s="2"/>
      <c r="D103" s="227"/>
      <c r="E103" s="2"/>
      <c r="F103" s="2"/>
      <c r="G103" s="2"/>
      <c r="H103" s="2"/>
      <c r="I103" s="2"/>
    </row>
    <row r="104" spans="1:9" ht="12.75">
      <c r="A104" s="2"/>
      <c r="B104" s="2"/>
      <c r="C104" s="2"/>
      <c r="D104" s="227"/>
      <c r="E104" s="2"/>
      <c r="F104" s="2"/>
      <c r="G104" s="2"/>
      <c r="H104" s="2"/>
      <c r="I104" s="2"/>
    </row>
    <row r="105" spans="1:9" ht="12.75">
      <c r="A105" s="2"/>
      <c r="B105" s="2"/>
      <c r="C105" s="2"/>
      <c r="D105" s="227"/>
      <c r="E105" s="2"/>
      <c r="F105" s="2"/>
      <c r="G105" s="2"/>
      <c r="H105" s="2"/>
      <c r="I105" s="2"/>
    </row>
    <row r="106" spans="1:9" ht="12.75">
      <c r="A106" s="2"/>
      <c r="B106" s="2"/>
      <c r="C106" s="2"/>
      <c r="D106" s="227"/>
      <c r="E106" s="2"/>
      <c r="F106" s="2"/>
      <c r="G106" s="2"/>
      <c r="H106" s="2"/>
      <c r="I106" s="2"/>
    </row>
    <row r="107" spans="1:9" ht="12.75">
      <c r="A107" s="2"/>
      <c r="B107" s="2"/>
      <c r="C107" s="2"/>
      <c r="D107" s="227"/>
      <c r="E107" s="2"/>
      <c r="F107" s="2"/>
      <c r="G107" s="2"/>
      <c r="H107" s="2"/>
      <c r="I107" s="2"/>
    </row>
    <row r="112" spans="2:13" ht="15">
      <c r="B112" s="69" t="str">
        <f>+Index!B20</f>
        <v>III.3. Faculty by highest degree earned</v>
      </c>
      <c r="C112" s="70"/>
      <c r="D112" s="71"/>
      <c r="E112" s="71"/>
      <c r="F112" s="71"/>
      <c r="G112" s="71"/>
      <c r="H112" s="71"/>
      <c r="I112" s="71"/>
      <c r="J112" s="71"/>
      <c r="K112" s="71"/>
      <c r="L112" s="71"/>
      <c r="M112" s="72"/>
    </row>
    <row r="113" spans="2:13" ht="12.75">
      <c r="B113" s="6"/>
      <c r="C113" s="6"/>
      <c r="D113" s="7"/>
      <c r="E113" s="7"/>
      <c r="F113" s="7"/>
      <c r="G113" s="7"/>
      <c r="H113" s="7"/>
      <c r="I113" s="7"/>
      <c r="J113" s="7"/>
      <c r="K113" s="7"/>
      <c r="L113" s="7"/>
      <c r="M113" s="7"/>
    </row>
    <row r="114" spans="2:13" ht="13.5" thickBot="1">
      <c r="B114" s="23" t="s">
        <v>61</v>
      </c>
      <c r="C114" s="31"/>
      <c r="D114" s="211" t="s">
        <v>92</v>
      </c>
      <c r="E114" s="24">
        <v>1980</v>
      </c>
      <c r="F114" s="24">
        <v>1985</v>
      </c>
      <c r="G114" s="24">
        <v>1990</v>
      </c>
      <c r="H114" s="24">
        <v>1995</v>
      </c>
      <c r="I114" s="24">
        <v>1996</v>
      </c>
      <c r="J114" s="24">
        <v>1997</v>
      </c>
      <c r="K114" s="24">
        <v>1998</v>
      </c>
      <c r="L114" s="24">
        <v>1999</v>
      </c>
      <c r="M114" s="25">
        <v>2000</v>
      </c>
    </row>
    <row r="115" spans="2:13" ht="12.75">
      <c r="B115" s="38" t="str">
        <f>+ca_1</f>
        <v>A. Private Institutions</v>
      </c>
      <c r="C115" s="83"/>
      <c r="D115" s="224"/>
      <c r="E115" s="8">
        <f>SUM(E116:E120)</f>
        <v>0</v>
      </c>
      <c r="F115" s="8">
        <f aca="true" t="shared" si="9" ref="F115:K115">SUM(F116:F120)</f>
        <v>0</v>
      </c>
      <c r="G115" s="8">
        <f t="shared" si="9"/>
        <v>0</v>
      </c>
      <c r="H115" s="8">
        <f t="shared" si="9"/>
        <v>0</v>
      </c>
      <c r="I115" s="8">
        <v>3702</v>
      </c>
      <c r="J115" s="8">
        <f t="shared" si="9"/>
        <v>4355</v>
      </c>
      <c r="K115" s="8">
        <f t="shared" si="9"/>
        <v>6768</v>
      </c>
      <c r="L115" s="8">
        <v>8472</v>
      </c>
      <c r="M115" s="26">
        <v>9343</v>
      </c>
    </row>
    <row r="116" spans="2:13" ht="12.75">
      <c r="B116" s="76"/>
      <c r="C116" s="122" t="str">
        <f>+g_1</f>
        <v>1. Ph.D.</v>
      </c>
      <c r="D116" s="233">
        <v>1</v>
      </c>
      <c r="E116" s="363"/>
      <c r="F116" s="364"/>
      <c r="G116" s="364"/>
      <c r="H116" s="364"/>
      <c r="I116" s="391">
        <v>3240</v>
      </c>
      <c r="J116" s="391">
        <v>3544</v>
      </c>
      <c r="K116" s="391">
        <v>5743</v>
      </c>
      <c r="L116" s="391">
        <v>7059</v>
      </c>
      <c r="M116" s="392">
        <v>7791</v>
      </c>
    </row>
    <row r="117" spans="2:13" ht="12.75">
      <c r="B117" s="76"/>
      <c r="C117" s="122" t="str">
        <f>+g_2</f>
        <v>2. Master</v>
      </c>
      <c r="D117" s="233"/>
      <c r="E117" s="374"/>
      <c r="F117" s="375"/>
      <c r="G117" s="375"/>
      <c r="H117" s="375"/>
      <c r="I117" s="401">
        <v>462</v>
      </c>
      <c r="J117" s="401">
        <v>811</v>
      </c>
      <c r="K117" s="401">
        <v>1025</v>
      </c>
      <c r="L117" s="401">
        <v>1413</v>
      </c>
      <c r="M117" s="402">
        <v>1552</v>
      </c>
    </row>
    <row r="118" spans="2:13" ht="12.75">
      <c r="B118" s="76"/>
      <c r="C118" s="122" t="str">
        <f>+g_3</f>
        <v>3. First college degree</v>
      </c>
      <c r="D118" s="233"/>
      <c r="E118" s="374"/>
      <c r="F118" s="375"/>
      <c r="G118" s="375"/>
      <c r="H118" s="375"/>
      <c r="I118" s="401"/>
      <c r="J118" s="401"/>
      <c r="K118" s="401"/>
      <c r="L118" s="401"/>
      <c r="M118" s="402"/>
    </row>
    <row r="119" spans="2:13" ht="12.75">
      <c r="B119" s="76"/>
      <c r="C119" s="122" t="str">
        <f>+g_4</f>
        <v>4. Less than first college degree</v>
      </c>
      <c r="D119" s="233"/>
      <c r="E119" s="365"/>
      <c r="F119" s="366"/>
      <c r="G119" s="366"/>
      <c r="H119" s="366"/>
      <c r="I119" s="393"/>
      <c r="J119" s="393"/>
      <c r="K119" s="393"/>
      <c r="L119" s="393"/>
      <c r="M119" s="394"/>
    </row>
    <row r="120" spans="2:13" ht="12.75">
      <c r="B120" s="76"/>
      <c r="C120" s="122"/>
      <c r="D120" s="233"/>
      <c r="E120" s="284"/>
      <c r="F120" s="282"/>
      <c r="G120" s="282"/>
      <c r="H120" s="282"/>
      <c r="I120" s="13"/>
      <c r="J120" s="13"/>
      <c r="K120" s="13"/>
      <c r="L120" s="13"/>
      <c r="M120" s="27"/>
    </row>
    <row r="121" spans="2:13" ht="12.75">
      <c r="B121" s="39" t="str">
        <f>+ca_2</f>
        <v>B. Public Institutions</v>
      </c>
      <c r="C121" s="84"/>
      <c r="D121" s="203"/>
      <c r="E121" s="9">
        <f>SUM(E122:E126)</f>
        <v>0</v>
      </c>
      <c r="F121" s="9">
        <f>SUM(F122:F126)</f>
        <v>0</v>
      </c>
      <c r="G121" s="9">
        <f>SUM(G122:G126)</f>
        <v>0</v>
      </c>
      <c r="H121" s="9">
        <f>SUM(H122:H126)</f>
        <v>0</v>
      </c>
      <c r="I121" s="9">
        <v>66956</v>
      </c>
      <c r="J121" s="9">
        <v>677783</v>
      </c>
      <c r="K121" s="9">
        <v>67611</v>
      </c>
      <c r="L121" s="9">
        <v>69619</v>
      </c>
      <c r="M121" s="28">
        <v>70865</v>
      </c>
    </row>
    <row r="122" spans="2:13" ht="12.75">
      <c r="B122" s="76"/>
      <c r="C122" s="122" t="str">
        <f>+g_1</f>
        <v>1. Ph.D.</v>
      </c>
      <c r="D122" s="233"/>
      <c r="E122" s="265"/>
      <c r="F122" s="266"/>
      <c r="G122" s="266"/>
      <c r="H122" s="266"/>
      <c r="I122" s="124">
        <v>48537</v>
      </c>
      <c r="J122" s="124">
        <v>49762</v>
      </c>
      <c r="K122" s="124">
        <v>50373</v>
      </c>
      <c r="L122" s="124">
        <v>52774</v>
      </c>
      <c r="M122" s="125">
        <v>53021</v>
      </c>
    </row>
    <row r="123" spans="2:13" ht="12.75">
      <c r="B123" s="76"/>
      <c r="C123" s="122" t="str">
        <f>+g_2</f>
        <v>2. Master</v>
      </c>
      <c r="D123" s="233"/>
      <c r="E123" s="269"/>
      <c r="F123" s="270"/>
      <c r="G123" s="270"/>
      <c r="H123" s="270"/>
      <c r="I123" s="127">
        <v>18419</v>
      </c>
      <c r="J123" s="127">
        <v>18021</v>
      </c>
      <c r="K123" s="127">
        <v>17238</v>
      </c>
      <c r="L123" s="127">
        <v>16845</v>
      </c>
      <c r="M123" s="128">
        <v>17844</v>
      </c>
    </row>
    <row r="124" spans="2:13" ht="12.75">
      <c r="B124" s="76"/>
      <c r="C124" s="122" t="str">
        <f>+g_3</f>
        <v>3. First college degree</v>
      </c>
      <c r="D124" s="233"/>
      <c r="E124" s="269"/>
      <c r="F124" s="270"/>
      <c r="G124" s="270"/>
      <c r="H124" s="270"/>
      <c r="I124" s="127"/>
      <c r="J124" s="127"/>
      <c r="K124" s="127"/>
      <c r="L124" s="127"/>
      <c r="M124" s="128"/>
    </row>
    <row r="125" spans="2:13" ht="12.75">
      <c r="B125" s="76"/>
      <c r="C125" s="122" t="str">
        <f>+g_4</f>
        <v>4. Less than first college degree</v>
      </c>
      <c r="D125" s="233"/>
      <c r="E125" s="269"/>
      <c r="F125" s="270"/>
      <c r="G125" s="270"/>
      <c r="H125" s="270"/>
      <c r="I125" s="270"/>
      <c r="J125" s="270"/>
      <c r="K125" s="270"/>
      <c r="L125" s="270"/>
      <c r="M125" s="271"/>
    </row>
    <row r="126" spans="2:13" ht="12.75">
      <c r="B126" s="76"/>
      <c r="C126" s="122"/>
      <c r="D126" s="233"/>
      <c r="E126" s="273"/>
      <c r="F126" s="274"/>
      <c r="G126" s="274"/>
      <c r="H126" s="274"/>
      <c r="I126" s="274"/>
      <c r="J126" s="274"/>
      <c r="K126" s="274"/>
      <c r="L126" s="274"/>
      <c r="M126" s="275"/>
    </row>
    <row r="127" spans="2:13" ht="12.75">
      <c r="B127" s="39" t="str">
        <f>+ca_3</f>
        <v>C.Total (private and public) </v>
      </c>
      <c r="C127" s="84"/>
      <c r="D127" s="203"/>
      <c r="E127" s="9">
        <f>SUM(E128:E132)</f>
        <v>0</v>
      </c>
      <c r="F127" s="9">
        <f aca="true" t="shared" si="10" ref="F127:K127">SUM(F128:F132)</f>
        <v>0</v>
      </c>
      <c r="G127" s="9">
        <f t="shared" si="10"/>
        <v>0</v>
      </c>
      <c r="H127" s="9">
        <f t="shared" si="10"/>
        <v>0</v>
      </c>
      <c r="I127" s="9">
        <v>70658</v>
      </c>
      <c r="J127" s="9">
        <f t="shared" si="10"/>
        <v>73328</v>
      </c>
      <c r="K127" s="9">
        <f t="shared" si="10"/>
        <v>74379</v>
      </c>
      <c r="L127" s="9">
        <v>78091</v>
      </c>
      <c r="M127" s="28">
        <v>80208</v>
      </c>
    </row>
    <row r="128" spans="1:13" ht="12.75">
      <c r="A128" s="2"/>
      <c r="B128" s="76"/>
      <c r="C128" s="122" t="str">
        <f>+g_1</f>
        <v>1. Ph.D.</v>
      </c>
      <c r="D128" s="216"/>
      <c r="E128" s="78">
        <f>+E116+E122</f>
        <v>0</v>
      </c>
      <c r="F128" s="78"/>
      <c r="G128" s="78"/>
      <c r="H128" s="78"/>
      <c r="I128" s="78">
        <v>51777</v>
      </c>
      <c r="J128" s="78">
        <v>54496</v>
      </c>
      <c r="K128" s="78">
        <v>40927</v>
      </c>
      <c r="L128" s="78">
        <v>59833</v>
      </c>
      <c r="M128" s="117">
        <v>62364</v>
      </c>
    </row>
    <row r="129" spans="1:13" ht="12.75">
      <c r="A129" s="2"/>
      <c r="B129" s="76"/>
      <c r="C129" s="122" t="str">
        <f>+g_2</f>
        <v>2. Master</v>
      </c>
      <c r="D129" s="216"/>
      <c r="E129" s="78">
        <f>+E117+E123</f>
        <v>0</v>
      </c>
      <c r="F129" s="78"/>
      <c r="G129" s="78"/>
      <c r="H129" s="78"/>
      <c r="I129" s="78">
        <v>18881</v>
      </c>
      <c r="J129" s="78">
        <v>18832</v>
      </c>
      <c r="K129" s="78">
        <v>33452</v>
      </c>
      <c r="L129" s="78">
        <v>18258</v>
      </c>
      <c r="M129" s="117">
        <v>17844</v>
      </c>
    </row>
    <row r="130" spans="1:13" ht="12.75">
      <c r="A130" s="2"/>
      <c r="B130" s="76"/>
      <c r="C130" s="122" t="str">
        <f>+g_3</f>
        <v>3. First college degree</v>
      </c>
      <c r="D130" s="216"/>
      <c r="E130" s="78">
        <f>+E118+E124</f>
        <v>0</v>
      </c>
      <c r="F130" s="78"/>
      <c r="G130" s="78"/>
      <c r="H130" s="78"/>
      <c r="I130" s="78"/>
      <c r="J130" s="78"/>
      <c r="K130" s="78"/>
      <c r="L130" s="78"/>
      <c r="M130" s="117"/>
    </row>
    <row r="131" spans="1:13" ht="12.75">
      <c r="A131" s="2"/>
      <c r="B131" s="76"/>
      <c r="C131" s="122" t="str">
        <f>+g_4</f>
        <v>4. Less than first college degree</v>
      </c>
      <c r="D131" s="216"/>
      <c r="E131" s="79">
        <f>+E119+E125</f>
        <v>0</v>
      </c>
      <c r="F131" s="79"/>
      <c r="G131" s="79"/>
      <c r="H131" s="79"/>
      <c r="I131" s="79"/>
      <c r="J131" s="79"/>
      <c r="K131" s="79"/>
      <c r="L131" s="79"/>
      <c r="M131" s="107"/>
    </row>
    <row r="132" spans="1:13" ht="12.75">
      <c r="A132" s="2"/>
      <c r="B132" s="80"/>
      <c r="C132" s="99">
        <f>+C120</f>
        <v>0</v>
      </c>
      <c r="D132" s="225"/>
      <c r="E132" s="82">
        <f>+E120+E125</f>
        <v>0</v>
      </c>
      <c r="F132" s="82"/>
      <c r="G132" s="82"/>
      <c r="H132" s="82"/>
      <c r="I132" s="82"/>
      <c r="J132" s="82"/>
      <c r="K132" s="82"/>
      <c r="L132" s="82"/>
      <c r="M132" s="109"/>
    </row>
    <row r="133" spans="1:9" ht="12.75">
      <c r="A133" s="2"/>
      <c r="B133" s="11"/>
      <c r="C133" s="2"/>
      <c r="D133" s="227"/>
      <c r="E133" s="2"/>
      <c r="F133" s="2"/>
      <c r="G133" s="2"/>
      <c r="H133" s="2"/>
      <c r="I133" s="2"/>
    </row>
    <row r="134" spans="2:13" ht="12.75">
      <c r="B134" s="110" t="s">
        <v>140</v>
      </c>
      <c r="C134" s="111"/>
      <c r="D134" s="217"/>
      <c r="E134" s="112">
        <v>1980</v>
      </c>
      <c r="F134" s="112">
        <v>1985</v>
      </c>
      <c r="G134" s="112">
        <v>1990</v>
      </c>
      <c r="H134" s="112">
        <v>1995</v>
      </c>
      <c r="I134" s="112">
        <v>1996</v>
      </c>
      <c r="J134" s="112">
        <v>1997</v>
      </c>
      <c r="K134" s="112">
        <v>1998</v>
      </c>
      <c r="L134" s="112">
        <v>1999</v>
      </c>
      <c r="M134" s="113">
        <v>2000</v>
      </c>
    </row>
    <row r="135" spans="2:13" ht="32.25" customHeight="1">
      <c r="B135" s="161">
        <v>1</v>
      </c>
      <c r="C135" s="167" t="s">
        <v>135</v>
      </c>
      <c r="D135" s="89"/>
      <c r="E135" s="61" t="str">
        <f>IF(E127&gt;0,+(E128+E129)/E127,"-")</f>
        <v>-</v>
      </c>
      <c r="F135" s="61" t="str">
        <f aca="true" t="shared" si="11" ref="F135:M135">IF(F127&gt;0,+(F128+F129)/F127,"-")</f>
        <v>-</v>
      </c>
      <c r="G135" s="61" t="str">
        <f t="shared" si="11"/>
        <v>-</v>
      </c>
      <c r="H135" s="61" t="str">
        <f t="shared" si="11"/>
        <v>-</v>
      </c>
      <c r="I135" s="61">
        <f t="shared" si="11"/>
        <v>1</v>
      </c>
      <c r="J135" s="61">
        <f t="shared" si="11"/>
        <v>1</v>
      </c>
      <c r="K135" s="61">
        <f t="shared" si="11"/>
        <v>1</v>
      </c>
      <c r="L135" s="61">
        <f t="shared" si="11"/>
        <v>1</v>
      </c>
      <c r="M135" s="62">
        <f t="shared" si="11"/>
        <v>1</v>
      </c>
    </row>
    <row r="136" spans="2:13" ht="39" customHeight="1">
      <c r="B136" s="163">
        <v>2</v>
      </c>
      <c r="C136" s="168" t="s">
        <v>136</v>
      </c>
      <c r="D136" s="86"/>
      <c r="E136" s="51" t="str">
        <f>+IF(E115&gt;0,(E116+E117)/E115,"-")</f>
        <v>-</v>
      </c>
      <c r="F136" s="51" t="str">
        <f aca="true" t="shared" si="12" ref="F136:M136">+IF(F115&gt;0,(F116+F117)/F115,"-")</f>
        <v>-</v>
      </c>
      <c r="G136" s="51" t="str">
        <f t="shared" si="12"/>
        <v>-</v>
      </c>
      <c r="H136" s="51" t="str">
        <f t="shared" si="12"/>
        <v>-</v>
      </c>
      <c r="I136" s="51">
        <f t="shared" si="12"/>
        <v>1</v>
      </c>
      <c r="J136" s="51">
        <f t="shared" si="12"/>
        <v>1</v>
      </c>
      <c r="K136" s="51">
        <f t="shared" si="12"/>
        <v>1</v>
      </c>
      <c r="L136" s="51">
        <f t="shared" si="12"/>
        <v>1</v>
      </c>
      <c r="M136" s="52">
        <f t="shared" si="12"/>
        <v>1</v>
      </c>
    </row>
    <row r="137" spans="2:13" ht="36" customHeight="1">
      <c r="B137" s="165">
        <v>3</v>
      </c>
      <c r="C137" s="168" t="s">
        <v>137</v>
      </c>
      <c r="D137" s="105"/>
      <c r="E137" s="57" t="str">
        <f>IF(E121&gt;0,(E122+E123)/E121,"-")</f>
        <v>-</v>
      </c>
      <c r="F137" s="57" t="str">
        <f aca="true" t="shared" si="13" ref="F137:M137">IF(F121&gt;0,(F122+F123)/F121,"-")</f>
        <v>-</v>
      </c>
      <c r="G137" s="57" t="str">
        <f t="shared" si="13"/>
        <v>-</v>
      </c>
      <c r="H137" s="57" t="str">
        <f t="shared" si="13"/>
        <v>-</v>
      </c>
      <c r="I137" s="57">
        <f t="shared" si="13"/>
        <v>1</v>
      </c>
      <c r="J137" s="57">
        <f t="shared" si="13"/>
        <v>0.10000693437280074</v>
      </c>
      <c r="K137" s="57">
        <f t="shared" si="13"/>
        <v>1</v>
      </c>
      <c r="L137" s="57">
        <f t="shared" si="13"/>
        <v>1</v>
      </c>
      <c r="M137" s="58">
        <f t="shared" si="13"/>
        <v>1</v>
      </c>
    </row>
    <row r="138" spans="1:14" ht="12.75">
      <c r="A138" s="2"/>
      <c r="B138" s="11"/>
      <c r="C138" s="6"/>
      <c r="D138" s="7"/>
      <c r="E138" s="6"/>
      <c r="F138" s="7"/>
      <c r="G138" s="7"/>
      <c r="H138" s="7"/>
      <c r="I138" s="7"/>
      <c r="J138" s="7"/>
      <c r="K138" s="7"/>
      <c r="L138" s="7"/>
      <c r="M138" s="7"/>
      <c r="N138" s="7"/>
    </row>
    <row r="139" spans="2:13" ht="11.25" customHeight="1">
      <c r="B139" s="262" t="s">
        <v>97</v>
      </c>
      <c r="C139" s="90"/>
      <c r="D139" s="91"/>
      <c r="E139" s="91"/>
      <c r="F139" s="91"/>
      <c r="G139" s="91"/>
      <c r="H139" s="91"/>
      <c r="I139" s="91"/>
      <c r="J139" s="91"/>
      <c r="K139" s="91"/>
      <c r="L139" s="91"/>
      <c r="M139" s="92"/>
    </row>
    <row r="140" spans="2:13" ht="11.25" customHeight="1">
      <c r="B140" s="94" t="s">
        <v>98</v>
      </c>
      <c r="C140" s="95" t="s">
        <v>99</v>
      </c>
      <c r="D140" s="96"/>
      <c r="E140" s="96"/>
      <c r="F140" s="96"/>
      <c r="G140" s="96"/>
      <c r="H140" s="96"/>
      <c r="I140" s="96"/>
      <c r="J140" s="96"/>
      <c r="K140" s="96"/>
      <c r="L140" s="96"/>
      <c r="M140" s="97"/>
    </row>
    <row r="141" spans="2:13" ht="65.25" customHeight="1">
      <c r="B141" s="258">
        <v>1</v>
      </c>
      <c r="C141" s="406" t="s">
        <v>367</v>
      </c>
      <c r="D141" s="407"/>
      <c r="E141" s="407"/>
      <c r="F141" s="407"/>
      <c r="G141" s="407"/>
      <c r="H141" s="407"/>
      <c r="I141" s="407"/>
      <c r="J141" s="407"/>
      <c r="K141" s="407"/>
      <c r="L141" s="407"/>
      <c r="M141" s="408"/>
    </row>
    <row r="142" spans="2:13" ht="13.5" customHeight="1">
      <c r="B142" s="260"/>
      <c r="C142" s="413"/>
      <c r="D142" s="414"/>
      <c r="E142" s="414"/>
      <c r="F142" s="414"/>
      <c r="G142" s="414"/>
      <c r="H142" s="414"/>
      <c r="I142" s="414"/>
      <c r="J142" s="414"/>
      <c r="K142" s="414"/>
      <c r="L142" s="414"/>
      <c r="M142" s="415"/>
    </row>
    <row r="143" spans="2:13" ht="13.5" customHeight="1">
      <c r="B143" s="260"/>
      <c r="C143" s="413"/>
      <c r="D143" s="414"/>
      <c r="E143" s="414"/>
      <c r="F143" s="414"/>
      <c r="G143" s="414"/>
      <c r="H143" s="414"/>
      <c r="I143" s="414"/>
      <c r="J143" s="414"/>
      <c r="K143" s="414"/>
      <c r="L143" s="414"/>
      <c r="M143" s="415"/>
    </row>
    <row r="144" spans="2:13" ht="13.5" customHeight="1">
      <c r="B144" s="260"/>
      <c r="C144" s="413"/>
      <c r="D144" s="414"/>
      <c r="E144" s="414"/>
      <c r="F144" s="414"/>
      <c r="G144" s="414"/>
      <c r="H144" s="414"/>
      <c r="I144" s="414"/>
      <c r="J144" s="414"/>
      <c r="K144" s="414"/>
      <c r="L144" s="414"/>
      <c r="M144" s="415"/>
    </row>
    <row r="145" spans="2:13" ht="13.5" customHeight="1">
      <c r="B145" s="260"/>
      <c r="C145" s="413"/>
      <c r="D145" s="414"/>
      <c r="E145" s="414"/>
      <c r="F145" s="414"/>
      <c r="G145" s="414"/>
      <c r="H145" s="414"/>
      <c r="I145" s="414"/>
      <c r="J145" s="414"/>
      <c r="K145" s="414"/>
      <c r="L145" s="414"/>
      <c r="M145" s="415"/>
    </row>
    <row r="146" spans="2:13" ht="13.5" customHeight="1">
      <c r="B146" s="261"/>
      <c r="C146" s="416"/>
      <c r="D146" s="417"/>
      <c r="E146" s="417"/>
      <c r="F146" s="417"/>
      <c r="G146" s="417"/>
      <c r="H146" s="417"/>
      <c r="I146" s="417"/>
      <c r="J146" s="417"/>
      <c r="K146" s="417"/>
      <c r="L146" s="417"/>
      <c r="M146" s="418"/>
    </row>
    <row r="147" spans="1:9" ht="12.75">
      <c r="A147" s="2"/>
      <c r="B147" s="2"/>
      <c r="C147" s="2"/>
      <c r="D147" s="227"/>
      <c r="E147" s="2"/>
      <c r="F147" s="2"/>
      <c r="G147" s="2"/>
      <c r="H147" s="2"/>
      <c r="I147" s="2"/>
    </row>
    <row r="148" spans="1:9" ht="12.75">
      <c r="A148" s="2"/>
      <c r="B148" s="2"/>
      <c r="C148" s="2"/>
      <c r="D148" s="227"/>
      <c r="E148" s="2"/>
      <c r="F148" s="2"/>
      <c r="G148" s="2"/>
      <c r="H148" s="2"/>
      <c r="I148" s="2"/>
    </row>
    <row r="149" spans="1:9" ht="12.75">
      <c r="A149" s="2"/>
      <c r="B149" s="2"/>
      <c r="C149" s="2"/>
      <c r="D149" s="227"/>
      <c r="E149" s="2"/>
      <c r="F149" s="2"/>
      <c r="G149" s="2"/>
      <c r="H149" s="2"/>
      <c r="I149" s="2"/>
    </row>
    <row r="150" spans="1:9" ht="12.75">
      <c r="A150" s="2"/>
      <c r="B150" s="2"/>
      <c r="C150" s="2"/>
      <c r="D150" s="227"/>
      <c r="E150" s="2"/>
      <c r="F150" s="2"/>
      <c r="G150" s="2"/>
      <c r="H150" s="2"/>
      <c r="I150" s="2"/>
    </row>
    <row r="151" spans="1:9" ht="12.75">
      <c r="A151" s="2"/>
      <c r="B151" s="2"/>
      <c r="C151" s="2"/>
      <c r="D151" s="227"/>
      <c r="E151" s="2"/>
      <c r="F151" s="2"/>
      <c r="G151" s="2"/>
      <c r="H151" s="2"/>
      <c r="I151" s="2"/>
    </row>
    <row r="152" spans="1:9" ht="12.75">
      <c r="A152" s="2"/>
      <c r="B152" s="2"/>
      <c r="C152" s="2"/>
      <c r="D152" s="227"/>
      <c r="E152" s="2"/>
      <c r="F152" s="2"/>
      <c r="G152" s="2"/>
      <c r="H152" s="2"/>
      <c r="I152" s="2"/>
    </row>
    <row r="153" spans="1:9" ht="12.75">
      <c r="A153" s="2"/>
      <c r="B153" s="2"/>
      <c r="C153" s="2"/>
      <c r="D153" s="227"/>
      <c r="E153" s="2"/>
      <c r="F153" s="2"/>
      <c r="G153" s="2"/>
      <c r="H153" s="2"/>
      <c r="I153" s="2"/>
    </row>
    <row r="154" spans="1:9" ht="12.75">
      <c r="A154" s="2"/>
      <c r="B154" s="2"/>
      <c r="C154" s="2"/>
      <c r="D154" s="227"/>
      <c r="E154" s="2"/>
      <c r="F154" s="2"/>
      <c r="G154" s="2"/>
      <c r="H154" s="2"/>
      <c r="I154" s="2"/>
    </row>
    <row r="155" spans="1:9" ht="12.75">
      <c r="A155" s="2"/>
      <c r="B155" s="2"/>
      <c r="C155" s="2"/>
      <c r="D155" s="227"/>
      <c r="E155" s="2"/>
      <c r="F155" s="2"/>
      <c r="G155" s="2"/>
      <c r="H155" s="2"/>
      <c r="I155" s="2"/>
    </row>
    <row r="156" spans="1:9" ht="12.75">
      <c r="A156" s="2"/>
      <c r="B156" s="2"/>
      <c r="C156" s="2"/>
      <c r="D156" s="227"/>
      <c r="E156" s="2"/>
      <c r="F156" s="2"/>
      <c r="G156" s="2"/>
      <c r="H156" s="2"/>
      <c r="I156" s="2"/>
    </row>
    <row r="157" spans="1:9" ht="12.75">
      <c r="A157" s="2"/>
      <c r="B157" s="2"/>
      <c r="C157" s="2"/>
      <c r="D157" s="227"/>
      <c r="E157" s="2"/>
      <c r="F157" s="2"/>
      <c r="G157" s="2"/>
      <c r="H157" s="2"/>
      <c r="I157" s="2"/>
    </row>
    <row r="158" spans="1:9" ht="12.75">
      <c r="A158" s="2"/>
      <c r="B158" s="2"/>
      <c r="C158" s="2"/>
      <c r="D158" s="227"/>
      <c r="E158" s="2"/>
      <c r="F158" s="2"/>
      <c r="G158" s="2"/>
      <c r="H158" s="2"/>
      <c r="I158" s="2"/>
    </row>
    <row r="159" spans="1:9" ht="12.75">
      <c r="A159" s="2"/>
      <c r="B159" s="2"/>
      <c r="C159" s="2"/>
      <c r="D159" s="227"/>
      <c r="E159" s="2"/>
      <c r="F159" s="2"/>
      <c r="G159" s="2"/>
      <c r="H159" s="2"/>
      <c r="I159" s="2"/>
    </row>
    <row r="160" spans="1:9" ht="12.75">
      <c r="A160" s="2"/>
      <c r="B160" s="2"/>
      <c r="C160" s="2"/>
      <c r="D160" s="227"/>
      <c r="E160" s="2"/>
      <c r="F160" s="2"/>
      <c r="G160" s="2"/>
      <c r="H160" s="2"/>
      <c r="I160" s="2"/>
    </row>
  </sheetData>
  <mergeCells count="18">
    <mergeCell ref="C145:M145"/>
    <mergeCell ref="C146:M146"/>
    <mergeCell ref="C141:M141"/>
    <mergeCell ref="C142:M142"/>
    <mergeCell ref="C143:M143"/>
    <mergeCell ref="C144:M144"/>
    <mergeCell ref="C90:M90"/>
    <mergeCell ref="C91:M91"/>
    <mergeCell ref="C92:M92"/>
    <mergeCell ref="C93:M93"/>
    <mergeCell ref="C46:M46"/>
    <mergeCell ref="C47:M47"/>
    <mergeCell ref="C88:M88"/>
    <mergeCell ref="C89:M89"/>
    <mergeCell ref="C42:M42"/>
    <mergeCell ref="C43:M43"/>
    <mergeCell ref="C44:M44"/>
    <mergeCell ref="C45:M45"/>
  </mergeCells>
  <printOptions horizontalCentered="1" verticalCentered="1"/>
  <pageMargins left="0.75" right="0.75" top="1" bottom="1" header="0" footer="0"/>
  <pageSetup horizontalDpi="600" verticalDpi="600" orientation="landscape" r:id="rId2"/>
  <rowBreaks count="2" manualBreakCount="2">
    <brk id="62" max="12" man="1"/>
    <brk id="109" max="12" man="1"/>
  </rowBreaks>
  <drawing r:id="rId1"/>
</worksheet>
</file>

<file path=xl/worksheets/sheet5.xml><?xml version="1.0" encoding="utf-8"?>
<worksheet xmlns="http://schemas.openxmlformats.org/spreadsheetml/2006/main" xmlns:r="http://schemas.openxmlformats.org/officeDocument/2006/relationships">
  <sheetPr codeName="Hoja6"/>
  <dimension ref="A2:N65"/>
  <sheetViews>
    <sheetView showGridLines="0" showZeros="0" workbookViewId="0" topLeftCell="A1">
      <selection activeCell="C46" sqref="C46"/>
    </sheetView>
  </sheetViews>
  <sheetFormatPr defaultColWidth="9.140625" defaultRowHeight="12.75"/>
  <cols>
    <col min="1" max="1" width="1.7109375" style="0" customWidth="1"/>
    <col min="2" max="2" width="6.421875" style="0" customWidth="1"/>
    <col min="3" max="3" width="21.8515625" style="0" customWidth="1"/>
    <col min="4" max="4" width="5.28125" style="223" customWidth="1"/>
    <col min="5" max="13" width="9.57421875" style="0" customWidth="1"/>
    <col min="14" max="16384" width="11.421875" style="0" customWidth="1"/>
  </cols>
  <sheetData>
    <row r="2" spans="2:14" ht="15">
      <c r="B2" s="69" t="str">
        <f>+Index!B23</f>
        <v>IV.1. Funding by source</v>
      </c>
      <c r="C2" s="70"/>
      <c r="D2" s="71"/>
      <c r="E2" s="71"/>
      <c r="F2" s="71"/>
      <c r="G2" s="71"/>
      <c r="H2" s="71"/>
      <c r="I2" s="71"/>
      <c r="J2" s="71"/>
      <c r="K2" s="71"/>
      <c r="L2" s="71"/>
      <c r="M2" s="72"/>
      <c r="N2" s="7"/>
    </row>
    <row r="3" spans="2:13" ht="12.75">
      <c r="B3" s="6"/>
      <c r="C3" s="6"/>
      <c r="D3" s="7"/>
      <c r="E3" s="7"/>
      <c r="F3" s="7"/>
      <c r="G3" s="7"/>
      <c r="H3" s="7"/>
      <c r="I3" s="7"/>
      <c r="J3" s="7"/>
      <c r="K3" s="7"/>
      <c r="L3" s="7"/>
      <c r="M3" s="7"/>
    </row>
    <row r="4" spans="2:13" ht="13.5" thickBot="1">
      <c r="B4" s="23" t="s">
        <v>61</v>
      </c>
      <c r="C4" s="31"/>
      <c r="D4" s="211" t="s">
        <v>92</v>
      </c>
      <c r="E4" s="24">
        <v>1980</v>
      </c>
      <c r="F4" s="24">
        <v>1985</v>
      </c>
      <c r="G4" s="24">
        <v>1990</v>
      </c>
      <c r="H4" s="24">
        <v>1995</v>
      </c>
      <c r="I4" s="24">
        <v>1996</v>
      </c>
      <c r="J4" s="24">
        <v>1997</v>
      </c>
      <c r="K4" s="24">
        <v>1998</v>
      </c>
      <c r="L4" s="24">
        <v>1999</v>
      </c>
      <c r="M4" s="25">
        <v>2000</v>
      </c>
    </row>
    <row r="5" spans="2:13" s="152" customFormat="1" ht="15" customHeight="1">
      <c r="B5" s="38" t="str">
        <f>+ca_1</f>
        <v>A. Private Institutions</v>
      </c>
      <c r="C5" s="150"/>
      <c r="D5" s="234"/>
      <c r="E5" s="151">
        <f>+E6+E10</f>
        <v>0</v>
      </c>
      <c r="F5" s="151">
        <f aca="true" t="shared" si="0" ref="F5:L5">+F6+F10</f>
        <v>0</v>
      </c>
      <c r="G5" s="151">
        <f t="shared" si="0"/>
        <v>0</v>
      </c>
      <c r="H5" s="151">
        <f t="shared" si="0"/>
        <v>0</v>
      </c>
      <c r="I5" s="151">
        <f t="shared" si="0"/>
        <v>0</v>
      </c>
      <c r="J5" s="151">
        <f t="shared" si="0"/>
        <v>0</v>
      </c>
      <c r="K5" s="151"/>
      <c r="L5" s="151">
        <f t="shared" si="0"/>
        <v>0</v>
      </c>
      <c r="M5" s="156"/>
    </row>
    <row r="6" spans="2:13" ht="12.75">
      <c r="B6" s="241" t="str">
        <f>+f_1</f>
        <v>1. Public funding</v>
      </c>
      <c r="C6" s="242"/>
      <c r="D6" s="233"/>
      <c r="E6" s="240">
        <f>SUM(E7:E9)</f>
        <v>0</v>
      </c>
      <c r="F6" s="240">
        <f aca="true" t="shared" si="1" ref="F6:L6">SUM(F7:F9)</f>
        <v>0</v>
      </c>
      <c r="G6" s="240">
        <f t="shared" si="1"/>
        <v>0</v>
      </c>
      <c r="H6" s="240">
        <f t="shared" si="1"/>
        <v>0</v>
      </c>
      <c r="I6" s="240">
        <f t="shared" si="1"/>
        <v>0</v>
      </c>
      <c r="J6" s="240">
        <f t="shared" si="1"/>
        <v>0</v>
      </c>
      <c r="K6" s="240">
        <v>0</v>
      </c>
      <c r="L6" s="240">
        <f t="shared" si="1"/>
        <v>0</v>
      </c>
      <c r="M6" s="240"/>
    </row>
    <row r="7" spans="2:13" ht="12.75">
      <c r="B7" s="76" t="s">
        <v>148</v>
      </c>
      <c r="C7" s="122"/>
      <c r="D7" s="233"/>
      <c r="E7" s="175"/>
      <c r="F7" s="175"/>
      <c r="G7" s="175"/>
      <c r="H7" s="175"/>
      <c r="I7" s="175"/>
      <c r="J7" s="175"/>
      <c r="K7" s="175"/>
      <c r="L7" s="175"/>
      <c r="M7" s="176"/>
    </row>
    <row r="8" spans="2:13" ht="12.75">
      <c r="B8" s="76" t="s">
        <v>149</v>
      </c>
      <c r="C8" s="122"/>
      <c r="D8" s="233"/>
      <c r="E8" s="175"/>
      <c r="F8" s="175"/>
      <c r="G8" s="175"/>
      <c r="H8" s="175"/>
      <c r="I8" s="175"/>
      <c r="J8" s="175"/>
      <c r="K8" s="175"/>
      <c r="L8" s="175"/>
      <c r="M8" s="176"/>
    </row>
    <row r="9" spans="2:13" ht="12.75">
      <c r="B9" s="76" t="s">
        <v>150</v>
      </c>
      <c r="C9" s="122"/>
      <c r="D9" s="233"/>
      <c r="E9" s="175"/>
      <c r="F9" s="175"/>
      <c r="G9" s="175"/>
      <c r="H9" s="175"/>
      <c r="I9" s="175"/>
      <c r="J9" s="175"/>
      <c r="K9" s="175"/>
      <c r="L9" s="175"/>
      <c r="M9" s="176"/>
    </row>
    <row r="10" spans="2:13" ht="12.75">
      <c r="B10" s="241" t="str">
        <f>+f_2</f>
        <v>2. Private funding</v>
      </c>
      <c r="C10" s="242"/>
      <c r="D10" s="233"/>
      <c r="E10" s="179">
        <f>+SUM(E11:E14)</f>
        <v>0</v>
      </c>
      <c r="F10" s="180">
        <f aca="true" t="shared" si="2" ref="F10:L10">+SUM(F11:F14)</f>
        <v>0</v>
      </c>
      <c r="G10" s="180">
        <f t="shared" si="2"/>
        <v>0</v>
      </c>
      <c r="H10" s="180">
        <f t="shared" si="2"/>
        <v>0</v>
      </c>
      <c r="I10" s="180">
        <f t="shared" si="2"/>
        <v>0</v>
      </c>
      <c r="J10" s="180">
        <f t="shared" si="2"/>
        <v>0</v>
      </c>
      <c r="K10" s="180"/>
      <c r="L10" s="180">
        <f t="shared" si="2"/>
        <v>0</v>
      </c>
      <c r="M10" s="147"/>
    </row>
    <row r="11" spans="2:13" ht="12.75">
      <c r="B11" s="76" t="str">
        <f>+f_3</f>
        <v>2.1. Tuition and fees</v>
      </c>
      <c r="C11" s="122"/>
      <c r="D11" s="233"/>
      <c r="E11" s="177"/>
      <c r="F11" s="177"/>
      <c r="G11" s="177"/>
      <c r="H11" s="177"/>
      <c r="I11" s="177"/>
      <c r="J11" s="177"/>
      <c r="K11" s="177"/>
      <c r="L11" s="177"/>
      <c r="M11" s="178"/>
    </row>
    <row r="12" spans="2:13" ht="12.75">
      <c r="B12" s="76" t="str">
        <f>+f_4</f>
        <v>2.2. Contracts and services</v>
      </c>
      <c r="C12" s="122"/>
      <c r="D12" s="233"/>
      <c r="E12" s="136"/>
      <c r="F12" s="136"/>
      <c r="G12" s="136"/>
      <c r="H12" s="136"/>
      <c r="I12" s="136"/>
      <c r="J12" s="136"/>
      <c r="K12" s="136"/>
      <c r="L12" s="136"/>
      <c r="M12" s="137"/>
    </row>
    <row r="13" spans="2:13" ht="12.75">
      <c r="B13" s="76" t="str">
        <f>+f_5</f>
        <v>2.3. Gifts</v>
      </c>
      <c r="C13" s="122"/>
      <c r="D13" s="233"/>
      <c r="E13" s="136"/>
      <c r="F13" s="136"/>
      <c r="G13" s="136"/>
      <c r="H13" s="136"/>
      <c r="I13" s="136"/>
      <c r="J13" s="136"/>
      <c r="K13" s="136"/>
      <c r="L13" s="136"/>
      <c r="M13" s="137"/>
    </row>
    <row r="14" spans="2:13" ht="12.75">
      <c r="B14" s="76" t="str">
        <f>+f_6</f>
        <v>2.4. Other</v>
      </c>
      <c r="C14" s="122"/>
      <c r="D14" s="233"/>
      <c r="E14" s="136"/>
      <c r="F14" s="136"/>
      <c r="G14" s="136"/>
      <c r="H14" s="136"/>
      <c r="I14" s="136"/>
      <c r="J14" s="136"/>
      <c r="K14" s="136"/>
      <c r="L14" s="136"/>
      <c r="M14" s="137"/>
    </row>
    <row r="15" spans="2:13" ht="12.75">
      <c r="B15" s="76"/>
      <c r="C15" s="122"/>
      <c r="D15" s="233"/>
      <c r="E15" s="136"/>
      <c r="F15" s="138"/>
      <c r="G15" s="138"/>
      <c r="H15" s="138"/>
      <c r="I15" s="138"/>
      <c r="J15" s="138"/>
      <c r="K15" s="138"/>
      <c r="L15" s="138"/>
      <c r="M15" s="139"/>
    </row>
    <row r="16" spans="2:13" s="152" customFormat="1" ht="12.75">
      <c r="B16" s="39" t="str">
        <f>+ca_2</f>
        <v>B. Public Institutions</v>
      </c>
      <c r="C16" s="153"/>
      <c r="D16" s="230"/>
      <c r="E16" s="154">
        <f>+E17+E21</f>
        <v>0</v>
      </c>
      <c r="F16" s="154">
        <f aca="true" t="shared" si="3" ref="F16:L16">+F17+F21</f>
        <v>0</v>
      </c>
      <c r="G16" s="154">
        <f t="shared" si="3"/>
        <v>0</v>
      </c>
      <c r="H16" s="154">
        <f t="shared" si="3"/>
        <v>0</v>
      </c>
      <c r="I16" s="154">
        <f t="shared" si="3"/>
        <v>0</v>
      </c>
      <c r="J16" s="154">
        <f t="shared" si="3"/>
        <v>0</v>
      </c>
      <c r="K16" s="154"/>
      <c r="L16" s="154">
        <f t="shared" si="3"/>
        <v>0</v>
      </c>
      <c r="M16" s="155"/>
    </row>
    <row r="17" spans="2:13" ht="12.75">
      <c r="B17" s="241" t="str">
        <f>+f_1</f>
        <v>1. Public funding</v>
      </c>
      <c r="C17" s="242"/>
      <c r="D17" s="233"/>
      <c r="E17" s="240">
        <f>SUM(E18:E20)</f>
        <v>0</v>
      </c>
      <c r="F17" s="240">
        <f aca="true" t="shared" si="4" ref="F17:L17">SUM(F18:F20)</f>
        <v>0</v>
      </c>
      <c r="G17" s="186">
        <f t="shared" si="4"/>
        <v>0</v>
      </c>
      <c r="H17" s="180">
        <f t="shared" si="4"/>
        <v>0</v>
      </c>
      <c r="I17" s="180">
        <f t="shared" si="4"/>
        <v>0</v>
      </c>
      <c r="J17" s="180">
        <f t="shared" si="4"/>
        <v>0</v>
      </c>
      <c r="K17" s="180"/>
      <c r="L17" s="240">
        <f t="shared" si="4"/>
        <v>0</v>
      </c>
      <c r="M17" s="240"/>
    </row>
    <row r="18" spans="2:13" ht="12.75">
      <c r="B18" s="76" t="str">
        <f>+B7</f>
        <v>1.1. Appropriations</v>
      </c>
      <c r="C18" s="122"/>
      <c r="D18" s="233"/>
      <c r="E18" s="175"/>
      <c r="F18" s="181"/>
      <c r="G18" s="243"/>
      <c r="H18" s="243"/>
      <c r="I18" s="243"/>
      <c r="J18" s="243"/>
      <c r="K18" s="243"/>
      <c r="L18" s="181"/>
      <c r="M18" s="183"/>
    </row>
    <row r="19" spans="2:13" ht="12.75">
      <c r="B19" s="76" t="str">
        <f>+B8</f>
        <v>1.2. Contracts and services</v>
      </c>
      <c r="C19" s="122"/>
      <c r="D19" s="233"/>
      <c r="E19" s="175"/>
      <c r="F19" s="181"/>
      <c r="G19" s="243"/>
      <c r="H19" s="243"/>
      <c r="I19" s="243"/>
      <c r="J19" s="243"/>
      <c r="K19" s="243"/>
      <c r="L19" s="181"/>
      <c r="M19" s="183"/>
    </row>
    <row r="20" spans="2:13" ht="12.75">
      <c r="B20" s="76" t="str">
        <f>+B9</f>
        <v>1.3. Research grants</v>
      </c>
      <c r="C20" s="122"/>
      <c r="D20" s="233"/>
      <c r="E20" s="175"/>
      <c r="F20" s="181"/>
      <c r="G20" s="182"/>
      <c r="H20" s="182"/>
      <c r="I20" s="182"/>
      <c r="J20" s="182"/>
      <c r="K20" s="182"/>
      <c r="L20" s="181"/>
      <c r="M20" s="183"/>
    </row>
    <row r="21" spans="2:13" ht="12.75">
      <c r="B21" s="241" t="str">
        <f>+f_2</f>
        <v>2. Private funding</v>
      </c>
      <c r="C21" s="242"/>
      <c r="D21" s="233"/>
      <c r="E21" s="179">
        <f>SUM(E22:E25)</f>
        <v>0</v>
      </c>
      <c r="F21" s="186">
        <f aca="true" t="shared" si="5" ref="F21:L21">SUM(F22:F25)</f>
        <v>0</v>
      </c>
      <c r="G21" s="186">
        <f t="shared" si="5"/>
        <v>0</v>
      </c>
      <c r="H21" s="186">
        <f t="shared" si="5"/>
        <v>0</v>
      </c>
      <c r="I21" s="186">
        <f t="shared" si="5"/>
        <v>0</v>
      </c>
      <c r="J21" s="186">
        <f t="shared" si="5"/>
        <v>0</v>
      </c>
      <c r="K21" s="186"/>
      <c r="L21" s="186">
        <f t="shared" si="5"/>
        <v>0</v>
      </c>
      <c r="M21" s="187"/>
    </row>
    <row r="22" spans="2:13" ht="12.75">
      <c r="B22" s="76" t="str">
        <f>+f_3</f>
        <v>2.1. Tuition and fees</v>
      </c>
      <c r="C22" s="122"/>
      <c r="D22" s="233"/>
      <c r="E22" s="184"/>
      <c r="F22" s="140"/>
      <c r="G22" s="140"/>
      <c r="H22" s="140"/>
      <c r="I22" s="140"/>
      <c r="J22" s="140"/>
      <c r="K22" s="140"/>
      <c r="L22" s="140"/>
      <c r="M22" s="185"/>
    </row>
    <row r="23" spans="2:13" ht="12.75">
      <c r="B23" s="76" t="str">
        <f>+f_4</f>
        <v>2.2. Contracts and services</v>
      </c>
      <c r="C23" s="122"/>
      <c r="D23" s="233"/>
      <c r="E23" s="141"/>
      <c r="F23" s="142"/>
      <c r="G23" s="142"/>
      <c r="H23" s="142"/>
      <c r="I23" s="142"/>
      <c r="J23" s="142"/>
      <c r="K23" s="142"/>
      <c r="L23" s="142"/>
      <c r="M23" s="143"/>
    </row>
    <row r="24" spans="2:13" ht="12.75">
      <c r="B24" s="76" t="str">
        <f>+f_5</f>
        <v>2.3. Gifts</v>
      </c>
      <c r="C24" s="122"/>
      <c r="D24" s="233"/>
      <c r="E24" s="141"/>
      <c r="F24" s="142"/>
      <c r="G24" s="142"/>
      <c r="H24" s="142"/>
      <c r="I24" s="142"/>
      <c r="J24" s="142"/>
      <c r="K24" s="142"/>
      <c r="L24" s="142"/>
      <c r="M24" s="143"/>
    </row>
    <row r="25" spans="2:13" ht="12.75">
      <c r="B25" s="76" t="str">
        <f>+f_6</f>
        <v>2.4. Other</v>
      </c>
      <c r="C25" s="122"/>
      <c r="D25" s="233"/>
      <c r="E25" s="141"/>
      <c r="F25" s="142"/>
      <c r="G25" s="142"/>
      <c r="H25" s="142"/>
      <c r="I25" s="142"/>
      <c r="J25" s="142"/>
      <c r="K25" s="142"/>
      <c r="L25" s="142"/>
      <c r="M25" s="143"/>
    </row>
    <row r="26" spans="2:13" ht="12.75">
      <c r="B26" s="76"/>
      <c r="C26" s="122"/>
      <c r="D26" s="233"/>
      <c r="E26" s="144"/>
      <c r="F26" s="145"/>
      <c r="G26" s="145"/>
      <c r="H26" s="145"/>
      <c r="I26" s="145"/>
      <c r="J26" s="145"/>
      <c r="K26" s="145"/>
      <c r="L26" s="145"/>
      <c r="M26" s="146"/>
    </row>
    <row r="27" spans="2:13" s="152" customFormat="1" ht="12.75">
      <c r="B27" s="39" t="str">
        <f>+ca_3</f>
        <v>C.Total (private and public) </v>
      </c>
      <c r="C27" s="153"/>
      <c r="D27" s="230"/>
      <c r="E27" s="154">
        <f>SUM(E28:E32)</f>
        <v>0</v>
      </c>
      <c r="F27" s="154">
        <f aca="true" t="shared" si="6" ref="F27:M27">SUM(F28:F32)</f>
        <v>0</v>
      </c>
      <c r="G27" s="154">
        <f t="shared" si="6"/>
        <v>0</v>
      </c>
      <c r="H27" s="154">
        <f t="shared" si="6"/>
        <v>0</v>
      </c>
      <c r="I27" s="154">
        <f t="shared" si="6"/>
        <v>0</v>
      </c>
      <c r="J27" s="154">
        <f t="shared" si="6"/>
        <v>0</v>
      </c>
      <c r="K27" s="154">
        <f t="shared" si="6"/>
        <v>0</v>
      </c>
      <c r="L27" s="154">
        <f t="shared" si="6"/>
        <v>0</v>
      </c>
      <c r="M27" s="154">
        <f t="shared" si="6"/>
        <v>0</v>
      </c>
    </row>
    <row r="28" spans="1:13" ht="12.75">
      <c r="A28" s="2"/>
      <c r="B28" s="241" t="str">
        <f>+f_1</f>
        <v>1. Public funding</v>
      </c>
      <c r="C28" s="122"/>
      <c r="D28" s="216"/>
      <c r="E28" s="148">
        <f>+E6+E17</f>
        <v>0</v>
      </c>
      <c r="F28" s="148">
        <f aca="true" t="shared" si="7" ref="F28:M28">+F6+F17</f>
        <v>0</v>
      </c>
      <c r="G28" s="148">
        <f t="shared" si="7"/>
        <v>0</v>
      </c>
      <c r="H28" s="148">
        <f t="shared" si="7"/>
        <v>0</v>
      </c>
      <c r="I28" s="148">
        <f t="shared" si="7"/>
        <v>0</v>
      </c>
      <c r="J28" s="148">
        <f t="shared" si="7"/>
        <v>0</v>
      </c>
      <c r="K28" s="148">
        <f t="shared" si="7"/>
        <v>0</v>
      </c>
      <c r="L28" s="148">
        <f t="shared" si="7"/>
        <v>0</v>
      </c>
      <c r="M28" s="148">
        <f t="shared" si="7"/>
        <v>0</v>
      </c>
    </row>
    <row r="29" spans="1:13" ht="12.75">
      <c r="A29" s="2"/>
      <c r="B29" s="76" t="str">
        <f>+B7</f>
        <v>1.1. Appropriations</v>
      </c>
      <c r="C29" s="122"/>
      <c r="D29" s="216"/>
      <c r="E29" s="148">
        <f>+E7+E18</f>
        <v>0</v>
      </c>
      <c r="F29" s="148">
        <f aca="true" t="shared" si="8" ref="F29:M29">+F7+F18</f>
        <v>0</v>
      </c>
      <c r="G29" s="148">
        <f t="shared" si="8"/>
        <v>0</v>
      </c>
      <c r="H29" s="148">
        <f t="shared" si="8"/>
        <v>0</v>
      </c>
      <c r="I29" s="148">
        <f t="shared" si="8"/>
        <v>0</v>
      </c>
      <c r="J29" s="148">
        <f t="shared" si="8"/>
        <v>0</v>
      </c>
      <c r="K29" s="148">
        <f t="shared" si="8"/>
        <v>0</v>
      </c>
      <c r="L29" s="148">
        <f t="shared" si="8"/>
        <v>0</v>
      </c>
      <c r="M29" s="148">
        <f t="shared" si="8"/>
        <v>0</v>
      </c>
    </row>
    <row r="30" spans="1:13" ht="12.75">
      <c r="A30" s="2"/>
      <c r="B30" s="76" t="str">
        <f>+B8</f>
        <v>1.2. Contracts and services</v>
      </c>
      <c r="C30" s="122"/>
      <c r="D30" s="216"/>
      <c r="E30" s="148">
        <f aca="true" t="shared" si="9" ref="E30:M36">+E8+E19</f>
        <v>0</v>
      </c>
      <c r="F30" s="148">
        <f t="shared" si="9"/>
        <v>0</v>
      </c>
      <c r="G30" s="148">
        <f t="shared" si="9"/>
        <v>0</v>
      </c>
      <c r="H30" s="148">
        <f t="shared" si="9"/>
        <v>0</v>
      </c>
      <c r="I30" s="148">
        <f t="shared" si="9"/>
        <v>0</v>
      </c>
      <c r="J30" s="148">
        <f t="shared" si="9"/>
        <v>0</v>
      </c>
      <c r="K30" s="148">
        <f t="shared" si="9"/>
        <v>0</v>
      </c>
      <c r="L30" s="148">
        <f t="shared" si="9"/>
        <v>0</v>
      </c>
      <c r="M30" s="148">
        <f t="shared" si="9"/>
        <v>0</v>
      </c>
    </row>
    <row r="31" spans="1:13" ht="12.75">
      <c r="A31" s="2"/>
      <c r="B31" s="76" t="str">
        <f>+B9</f>
        <v>1.3. Research grants</v>
      </c>
      <c r="C31" s="122"/>
      <c r="D31" s="216"/>
      <c r="E31" s="148">
        <f t="shared" si="9"/>
        <v>0</v>
      </c>
      <c r="F31" s="148">
        <f t="shared" si="9"/>
        <v>0</v>
      </c>
      <c r="G31" s="148">
        <f t="shared" si="9"/>
        <v>0</v>
      </c>
      <c r="H31" s="148">
        <f t="shared" si="9"/>
        <v>0</v>
      </c>
      <c r="I31" s="148">
        <f t="shared" si="9"/>
        <v>0</v>
      </c>
      <c r="J31" s="148">
        <f t="shared" si="9"/>
        <v>0</v>
      </c>
      <c r="K31" s="148">
        <f t="shared" si="9"/>
        <v>0</v>
      </c>
      <c r="L31" s="148">
        <f t="shared" si="9"/>
        <v>0</v>
      </c>
      <c r="M31" s="148">
        <f t="shared" si="9"/>
        <v>0</v>
      </c>
    </row>
    <row r="32" spans="1:13" ht="12.75">
      <c r="A32" s="2"/>
      <c r="B32" s="241" t="str">
        <f>+f_2</f>
        <v>2. Private funding</v>
      </c>
      <c r="C32" s="122"/>
      <c r="D32" s="216"/>
      <c r="E32" s="148">
        <f t="shared" si="9"/>
        <v>0</v>
      </c>
      <c r="F32" s="148">
        <f t="shared" si="9"/>
        <v>0</v>
      </c>
      <c r="G32" s="148">
        <f t="shared" si="9"/>
        <v>0</v>
      </c>
      <c r="H32" s="148">
        <f t="shared" si="9"/>
        <v>0</v>
      </c>
      <c r="I32" s="148">
        <f t="shared" si="9"/>
        <v>0</v>
      </c>
      <c r="J32" s="148">
        <f t="shared" si="9"/>
        <v>0</v>
      </c>
      <c r="K32" s="148">
        <f t="shared" si="9"/>
        <v>0</v>
      </c>
      <c r="L32" s="148">
        <f t="shared" si="9"/>
        <v>0</v>
      </c>
      <c r="M32" s="148">
        <f t="shared" si="9"/>
        <v>0</v>
      </c>
    </row>
    <row r="33" spans="1:13" ht="12.75">
      <c r="A33" s="2"/>
      <c r="B33" s="76" t="str">
        <f>+f_3</f>
        <v>2.1. Tuition and fees</v>
      </c>
      <c r="C33" s="122"/>
      <c r="D33" s="216"/>
      <c r="E33" s="148">
        <f t="shared" si="9"/>
        <v>0</v>
      </c>
      <c r="F33" s="148">
        <f t="shared" si="9"/>
        <v>0</v>
      </c>
      <c r="G33" s="148">
        <f t="shared" si="9"/>
        <v>0</v>
      </c>
      <c r="H33" s="148">
        <f t="shared" si="9"/>
        <v>0</v>
      </c>
      <c r="I33" s="148">
        <f t="shared" si="9"/>
        <v>0</v>
      </c>
      <c r="J33" s="148">
        <f t="shared" si="9"/>
        <v>0</v>
      </c>
      <c r="K33" s="148">
        <f t="shared" si="9"/>
        <v>0</v>
      </c>
      <c r="L33" s="148">
        <f t="shared" si="9"/>
        <v>0</v>
      </c>
      <c r="M33" s="148">
        <f t="shared" si="9"/>
        <v>0</v>
      </c>
    </row>
    <row r="34" spans="1:13" ht="12.75">
      <c r="A34" s="2"/>
      <c r="B34" s="76" t="str">
        <f>+f_4</f>
        <v>2.2. Contracts and services</v>
      </c>
      <c r="C34" s="122"/>
      <c r="D34" s="216"/>
      <c r="E34" s="148">
        <f t="shared" si="9"/>
        <v>0</v>
      </c>
      <c r="F34" s="148">
        <f t="shared" si="9"/>
        <v>0</v>
      </c>
      <c r="G34" s="148">
        <f t="shared" si="9"/>
        <v>0</v>
      </c>
      <c r="H34" s="148">
        <f t="shared" si="9"/>
        <v>0</v>
      </c>
      <c r="I34" s="148">
        <f t="shared" si="9"/>
        <v>0</v>
      </c>
      <c r="J34" s="148">
        <f t="shared" si="9"/>
        <v>0</v>
      </c>
      <c r="K34" s="148">
        <f t="shared" si="9"/>
        <v>0</v>
      </c>
      <c r="L34" s="148">
        <f t="shared" si="9"/>
        <v>0</v>
      </c>
      <c r="M34" s="148">
        <f t="shared" si="9"/>
        <v>0</v>
      </c>
    </row>
    <row r="35" spans="1:13" ht="12.75">
      <c r="A35" s="2"/>
      <c r="B35" s="76" t="str">
        <f>+f_5</f>
        <v>2.3. Gifts</v>
      </c>
      <c r="C35" s="122"/>
      <c r="D35" s="216"/>
      <c r="E35" s="148">
        <f t="shared" si="9"/>
        <v>0</v>
      </c>
      <c r="F35" s="148">
        <f t="shared" si="9"/>
        <v>0</v>
      </c>
      <c r="G35" s="148">
        <f t="shared" si="9"/>
        <v>0</v>
      </c>
      <c r="H35" s="148">
        <f t="shared" si="9"/>
        <v>0</v>
      </c>
      <c r="I35" s="148">
        <f t="shared" si="9"/>
        <v>0</v>
      </c>
      <c r="J35" s="148">
        <f t="shared" si="9"/>
        <v>0</v>
      </c>
      <c r="K35" s="148">
        <f t="shared" si="9"/>
        <v>0</v>
      </c>
      <c r="L35" s="148">
        <f t="shared" si="9"/>
        <v>0</v>
      </c>
      <c r="M35" s="148">
        <f t="shared" si="9"/>
        <v>0</v>
      </c>
    </row>
    <row r="36" spans="1:13" ht="12.75">
      <c r="A36" s="2"/>
      <c r="B36" s="76" t="str">
        <f>+f_6</f>
        <v>2.4. Other</v>
      </c>
      <c r="C36" s="122"/>
      <c r="D36" s="216"/>
      <c r="E36" s="148">
        <f t="shared" si="9"/>
        <v>0</v>
      </c>
      <c r="F36" s="148">
        <f t="shared" si="9"/>
        <v>0</v>
      </c>
      <c r="G36" s="148">
        <f t="shared" si="9"/>
        <v>0</v>
      </c>
      <c r="H36" s="148">
        <f t="shared" si="9"/>
        <v>0</v>
      </c>
      <c r="I36" s="148">
        <f t="shared" si="9"/>
        <v>0</v>
      </c>
      <c r="J36" s="148">
        <f t="shared" si="9"/>
        <v>0</v>
      </c>
      <c r="K36" s="148">
        <f t="shared" si="9"/>
        <v>0</v>
      </c>
      <c r="L36" s="148">
        <f t="shared" si="9"/>
        <v>0</v>
      </c>
      <c r="M36" s="148">
        <f t="shared" si="9"/>
        <v>0</v>
      </c>
    </row>
    <row r="37" spans="1:13" ht="12.75">
      <c r="A37" s="2"/>
      <c r="B37" s="80"/>
      <c r="C37" s="132"/>
      <c r="D37" s="225"/>
      <c r="E37" s="149"/>
      <c r="F37" s="149"/>
      <c r="G37" s="149"/>
      <c r="H37" s="149"/>
      <c r="I37" s="149"/>
      <c r="J37" s="149"/>
      <c r="K37" s="149"/>
      <c r="L37" s="149"/>
      <c r="M37" s="149"/>
    </row>
    <row r="38" spans="1:9" ht="12.75">
      <c r="A38" s="2"/>
      <c r="B38" s="11"/>
      <c r="C38" s="2"/>
      <c r="D38" s="227"/>
      <c r="E38" s="2"/>
      <c r="F38" s="2"/>
      <c r="G38" s="2"/>
      <c r="H38" s="2"/>
      <c r="I38" s="2"/>
    </row>
    <row r="39" spans="2:13" ht="12.75">
      <c r="B39" s="110" t="s">
        <v>140</v>
      </c>
      <c r="C39" s="111"/>
      <c r="D39" s="217"/>
      <c r="E39" s="112">
        <v>1980</v>
      </c>
      <c r="F39" s="112">
        <v>1985</v>
      </c>
      <c r="G39" s="112">
        <v>1990</v>
      </c>
      <c r="H39" s="112">
        <v>1995</v>
      </c>
      <c r="I39" s="112">
        <v>1996</v>
      </c>
      <c r="J39" s="112">
        <v>1997</v>
      </c>
      <c r="K39" s="112">
        <v>1998</v>
      </c>
      <c r="L39" s="112">
        <v>1999</v>
      </c>
      <c r="M39" s="113">
        <v>2000</v>
      </c>
    </row>
    <row r="40" spans="2:13" ht="48.75" customHeight="1">
      <c r="B40" s="161">
        <v>1</v>
      </c>
      <c r="C40" s="167" t="s">
        <v>155</v>
      </c>
      <c r="D40" s="89"/>
      <c r="E40" s="61" t="str">
        <f>IF(E27&gt;0,+E5/E27,"-")</f>
        <v>-</v>
      </c>
      <c r="F40" s="61" t="str">
        <f aca="true" t="shared" si="10" ref="F40:M40">IF(F27&gt;0,+F5/F27,"-")</f>
        <v>-</v>
      </c>
      <c r="G40" s="61" t="str">
        <f t="shared" si="10"/>
        <v>-</v>
      </c>
      <c r="H40" s="61" t="str">
        <f t="shared" si="10"/>
        <v>-</v>
      </c>
      <c r="I40" s="61" t="str">
        <f t="shared" si="10"/>
        <v>-</v>
      </c>
      <c r="J40" s="61" t="str">
        <f t="shared" si="10"/>
        <v>-</v>
      </c>
      <c r="K40" s="61" t="str">
        <f t="shared" si="10"/>
        <v>-</v>
      </c>
      <c r="L40" s="61" t="str">
        <f t="shared" si="10"/>
        <v>-</v>
      </c>
      <c r="M40" s="62" t="str">
        <f t="shared" si="10"/>
        <v>-</v>
      </c>
    </row>
    <row r="41" spans="2:13" ht="48.75" customHeight="1">
      <c r="B41" s="163">
        <v>2</v>
      </c>
      <c r="C41" s="168" t="s">
        <v>156</v>
      </c>
      <c r="D41" s="86"/>
      <c r="E41" s="51" t="str">
        <f>+IF(E5&gt;0,E10/E5,"-")</f>
        <v>-</v>
      </c>
      <c r="F41" s="51" t="str">
        <f aca="true" t="shared" si="11" ref="F41:M41">+IF(F5&gt;0,F10/F5,"-")</f>
        <v>-</v>
      </c>
      <c r="G41" s="51" t="str">
        <f t="shared" si="11"/>
        <v>-</v>
      </c>
      <c r="H41" s="51" t="str">
        <f t="shared" si="11"/>
        <v>-</v>
      </c>
      <c r="I41" s="51" t="str">
        <f t="shared" si="11"/>
        <v>-</v>
      </c>
      <c r="J41" s="51" t="str">
        <f t="shared" si="11"/>
        <v>-</v>
      </c>
      <c r="K41" s="51" t="str">
        <f t="shared" si="11"/>
        <v>-</v>
      </c>
      <c r="L41" s="51" t="str">
        <f t="shared" si="11"/>
        <v>-</v>
      </c>
      <c r="M41" s="52" t="str">
        <f t="shared" si="11"/>
        <v>-</v>
      </c>
    </row>
    <row r="42" spans="2:13" ht="48.75" customHeight="1">
      <c r="B42" s="165">
        <v>3</v>
      </c>
      <c r="C42" s="168" t="s">
        <v>154</v>
      </c>
      <c r="D42" s="105"/>
      <c r="E42" s="57" t="str">
        <f>+IF(E16&gt;0,E21/E16,"-")</f>
        <v>-</v>
      </c>
      <c r="F42" s="57" t="str">
        <f aca="true" t="shared" si="12" ref="F42:M42">+IF(F16&gt;0,F21/F16,"-")</f>
        <v>-</v>
      </c>
      <c r="G42" s="57" t="str">
        <f t="shared" si="12"/>
        <v>-</v>
      </c>
      <c r="H42" s="57" t="str">
        <f t="shared" si="12"/>
        <v>-</v>
      </c>
      <c r="I42" s="57" t="str">
        <f t="shared" si="12"/>
        <v>-</v>
      </c>
      <c r="J42" s="57" t="str">
        <f t="shared" si="12"/>
        <v>-</v>
      </c>
      <c r="K42" s="57" t="str">
        <f t="shared" si="12"/>
        <v>-</v>
      </c>
      <c r="L42" s="57" t="str">
        <f t="shared" si="12"/>
        <v>-</v>
      </c>
      <c r="M42" s="58" t="str">
        <f t="shared" si="12"/>
        <v>-</v>
      </c>
    </row>
    <row r="43" spans="1:14" ht="12.75">
      <c r="A43" s="2"/>
      <c r="B43" s="11"/>
      <c r="C43" s="6"/>
      <c r="D43" s="7"/>
      <c r="E43" s="6"/>
      <c r="F43" s="7"/>
      <c r="G43" s="7"/>
      <c r="H43" s="7"/>
      <c r="I43" s="7"/>
      <c r="J43" s="7"/>
      <c r="K43" s="7"/>
      <c r="L43" s="7"/>
      <c r="M43" s="7"/>
      <c r="N43" s="7"/>
    </row>
    <row r="44" spans="2:13" ht="11.25" customHeight="1">
      <c r="B44" s="93" t="s">
        <v>97</v>
      </c>
      <c r="C44" s="90"/>
      <c r="D44" s="91"/>
      <c r="E44" s="91"/>
      <c r="F44" s="91"/>
      <c r="G44" s="91"/>
      <c r="H44" s="91"/>
      <c r="I44" s="91"/>
      <c r="J44" s="91"/>
      <c r="K44" s="91"/>
      <c r="L44" s="91"/>
      <c r="M44" s="92"/>
    </row>
    <row r="45" spans="2:13" ht="11.25" customHeight="1">
      <c r="B45" s="94" t="s">
        <v>98</v>
      </c>
      <c r="C45" s="95" t="s">
        <v>99</v>
      </c>
      <c r="D45" s="96"/>
      <c r="E45" s="96"/>
      <c r="F45" s="96"/>
      <c r="G45" s="96"/>
      <c r="H45" s="96"/>
      <c r="I45" s="96"/>
      <c r="J45" s="96"/>
      <c r="K45" s="96"/>
      <c r="L45" s="96"/>
      <c r="M45" s="97"/>
    </row>
    <row r="46" spans="2:13" ht="13.5" customHeight="1">
      <c r="B46" s="88"/>
      <c r="C46" s="60"/>
      <c r="D46" s="89"/>
      <c r="E46" s="89"/>
      <c r="F46" s="89"/>
      <c r="G46" s="89"/>
      <c r="H46" s="89"/>
      <c r="I46" s="89"/>
      <c r="J46" s="89"/>
      <c r="K46" s="89"/>
      <c r="L46" s="89"/>
      <c r="M46" s="102"/>
    </row>
    <row r="47" spans="2:13" ht="13.5" customHeight="1">
      <c r="B47" s="85"/>
      <c r="C47" s="50"/>
      <c r="D47" s="86"/>
      <c r="E47" s="86"/>
      <c r="F47" s="86"/>
      <c r="G47" s="86"/>
      <c r="H47" s="86"/>
      <c r="I47" s="86"/>
      <c r="J47" s="86"/>
      <c r="K47" s="86"/>
      <c r="L47" s="86"/>
      <c r="M47" s="103"/>
    </row>
    <row r="48" spans="2:13" ht="13.5" customHeight="1">
      <c r="B48" s="85"/>
      <c r="C48" s="50"/>
      <c r="D48" s="86"/>
      <c r="E48" s="86"/>
      <c r="F48" s="86"/>
      <c r="G48" s="86"/>
      <c r="H48" s="86"/>
      <c r="I48" s="86"/>
      <c r="J48" s="86"/>
      <c r="K48" s="86"/>
      <c r="L48" s="86"/>
      <c r="M48" s="103"/>
    </row>
    <row r="49" spans="2:13" ht="13.5" customHeight="1">
      <c r="B49" s="85"/>
      <c r="C49" s="50"/>
      <c r="D49" s="86"/>
      <c r="E49" s="86"/>
      <c r="F49" s="86"/>
      <c r="G49" s="86"/>
      <c r="H49" s="86"/>
      <c r="I49" s="86"/>
      <c r="J49" s="86"/>
      <c r="K49" s="86"/>
      <c r="L49" s="86"/>
      <c r="M49" s="103"/>
    </row>
    <row r="50" spans="2:13" ht="13.5" customHeight="1">
      <c r="B50" s="85"/>
      <c r="C50" s="50"/>
      <c r="D50" s="86"/>
      <c r="E50" s="86"/>
      <c r="F50" s="86"/>
      <c r="G50" s="86"/>
      <c r="H50" s="86"/>
      <c r="I50" s="86"/>
      <c r="J50" s="86"/>
      <c r="K50" s="86"/>
      <c r="L50" s="86"/>
      <c r="M50" s="103"/>
    </row>
    <row r="51" spans="2:13" ht="13.5" customHeight="1">
      <c r="B51" s="87"/>
      <c r="C51" s="104"/>
      <c r="D51" s="105"/>
      <c r="E51" s="105"/>
      <c r="F51" s="105"/>
      <c r="G51" s="105"/>
      <c r="H51" s="105"/>
      <c r="I51" s="105"/>
      <c r="J51" s="105"/>
      <c r="K51" s="105"/>
      <c r="L51" s="105"/>
      <c r="M51" s="106"/>
    </row>
    <row r="52" spans="1:9" ht="12.75">
      <c r="A52" s="2"/>
      <c r="B52" s="2"/>
      <c r="C52" s="2"/>
      <c r="D52" s="227"/>
      <c r="E52" s="2"/>
      <c r="F52" s="2"/>
      <c r="G52" s="2"/>
      <c r="H52" s="2"/>
      <c r="I52" s="2"/>
    </row>
    <row r="53" spans="1:9" ht="12.75">
      <c r="A53" s="2"/>
      <c r="B53" s="2"/>
      <c r="C53" s="2"/>
      <c r="D53" s="227"/>
      <c r="E53" s="2"/>
      <c r="F53" s="2"/>
      <c r="G53" s="2"/>
      <c r="H53" s="2"/>
      <c r="I53" s="2"/>
    </row>
    <row r="54" spans="1:9" ht="12.75">
      <c r="A54" s="2"/>
      <c r="B54" s="2"/>
      <c r="C54" s="2"/>
      <c r="D54" s="227"/>
      <c r="E54" s="2"/>
      <c r="F54" s="2"/>
      <c r="G54" s="2"/>
      <c r="H54" s="2"/>
      <c r="I54" s="2"/>
    </row>
    <row r="55" spans="1:9" ht="12.75">
      <c r="A55" s="2"/>
      <c r="B55" s="2"/>
      <c r="C55" s="2"/>
      <c r="D55" s="227"/>
      <c r="E55" s="2"/>
      <c r="F55" s="2"/>
      <c r="G55" s="2"/>
      <c r="H55" s="2"/>
      <c r="I55" s="2"/>
    </row>
    <row r="56" spans="1:9" ht="12.75">
      <c r="A56" s="2"/>
      <c r="B56" s="2"/>
      <c r="C56" s="2"/>
      <c r="D56" s="227"/>
      <c r="E56" s="2"/>
      <c r="F56" s="2"/>
      <c r="G56" s="2"/>
      <c r="H56" s="2"/>
      <c r="I56" s="2"/>
    </row>
    <row r="57" spans="1:9" ht="12.75">
      <c r="A57" s="2"/>
      <c r="B57" s="2"/>
      <c r="C57" s="2"/>
      <c r="D57" s="227"/>
      <c r="E57" s="2"/>
      <c r="F57" s="2"/>
      <c r="G57" s="2"/>
      <c r="H57" s="2"/>
      <c r="I57" s="2"/>
    </row>
    <row r="58" spans="1:9" ht="12.75">
      <c r="A58" s="2"/>
      <c r="B58" s="2"/>
      <c r="C58" s="2"/>
      <c r="D58" s="227"/>
      <c r="E58" s="2"/>
      <c r="F58" s="2"/>
      <c r="G58" s="2"/>
      <c r="H58" s="2"/>
      <c r="I58" s="2"/>
    </row>
    <row r="59" spans="1:9" ht="12.75">
      <c r="A59" s="2"/>
      <c r="B59" s="2"/>
      <c r="C59" s="2"/>
      <c r="D59" s="227"/>
      <c r="E59" s="2"/>
      <c r="F59" s="2"/>
      <c r="G59" s="2"/>
      <c r="H59" s="2"/>
      <c r="I59" s="2"/>
    </row>
    <row r="60" spans="1:9" ht="12.75">
      <c r="A60" s="2"/>
      <c r="B60" s="2"/>
      <c r="C60" s="2"/>
      <c r="D60" s="227"/>
      <c r="E60" s="2"/>
      <c r="F60" s="2"/>
      <c r="G60" s="2"/>
      <c r="H60" s="2"/>
      <c r="I60" s="2"/>
    </row>
    <row r="61" spans="1:9" ht="12.75">
      <c r="A61" s="2"/>
      <c r="B61" s="2"/>
      <c r="C61" s="2"/>
      <c r="D61" s="227"/>
      <c r="E61" s="2"/>
      <c r="F61" s="2"/>
      <c r="G61" s="2"/>
      <c r="H61" s="2"/>
      <c r="I61" s="2"/>
    </row>
    <row r="62" spans="1:9" ht="12.75">
      <c r="A62" s="2"/>
      <c r="B62" s="2"/>
      <c r="C62" s="2"/>
      <c r="D62" s="227"/>
      <c r="E62" s="2"/>
      <c r="F62" s="2"/>
      <c r="G62" s="2"/>
      <c r="H62" s="2"/>
      <c r="I62" s="2"/>
    </row>
    <row r="63" spans="1:9" ht="12.75">
      <c r="A63" s="2"/>
      <c r="B63" s="2"/>
      <c r="C63" s="2"/>
      <c r="D63" s="227"/>
      <c r="E63" s="2"/>
      <c r="F63" s="2"/>
      <c r="G63" s="2"/>
      <c r="H63" s="2"/>
      <c r="I63" s="2"/>
    </row>
    <row r="64" spans="1:9" ht="12.75">
      <c r="A64" s="2"/>
      <c r="B64" s="2"/>
      <c r="C64" s="2"/>
      <c r="D64" s="227"/>
      <c r="E64" s="2"/>
      <c r="F64" s="2"/>
      <c r="G64" s="2"/>
      <c r="H64" s="2"/>
      <c r="I64" s="2"/>
    </row>
    <row r="65" spans="1:9" ht="12.75">
      <c r="A65" s="2"/>
      <c r="B65" s="2"/>
      <c r="C65" s="2"/>
      <c r="D65" s="227"/>
      <c r="E65" s="2"/>
      <c r="F65" s="2"/>
      <c r="G65" s="2"/>
      <c r="H65" s="2"/>
      <c r="I65" s="2"/>
    </row>
  </sheetData>
  <printOptions horizontalCentered="1" verticalCentered="1"/>
  <pageMargins left="0.75" right="0.75" top="1" bottom="1" header="0" footer="0"/>
  <pageSetup horizontalDpi="600" verticalDpi="600" orientation="landscape" scale="96" r:id="rId2"/>
  <drawing r:id="rId1"/>
</worksheet>
</file>

<file path=xl/worksheets/sheet6.xml><?xml version="1.0" encoding="utf-8"?>
<worksheet xmlns="http://schemas.openxmlformats.org/spreadsheetml/2006/main" xmlns:r="http://schemas.openxmlformats.org/officeDocument/2006/relationships">
  <sheetPr codeName="Hoja7"/>
  <dimension ref="D2:G10"/>
  <sheetViews>
    <sheetView workbookViewId="0" topLeftCell="D1">
      <selection activeCell="I4" sqref="I4"/>
    </sheetView>
  </sheetViews>
  <sheetFormatPr defaultColWidth="9.140625" defaultRowHeight="12.75"/>
  <cols>
    <col min="1" max="1" width="0" style="1" hidden="1" customWidth="1"/>
    <col min="2" max="2" width="18.140625" style="1" hidden="1" customWidth="1"/>
    <col min="3" max="3" width="21.140625" style="1" hidden="1" customWidth="1"/>
    <col min="4" max="4" width="25.8515625" style="4" customWidth="1"/>
    <col min="5" max="5" width="55.8515625" style="4" customWidth="1"/>
    <col min="6" max="6" width="19.8515625" style="4" customWidth="1"/>
    <col min="7" max="7" width="15.140625" style="4" customWidth="1"/>
    <col min="8" max="16384" width="11.421875" style="1" customWidth="1"/>
  </cols>
  <sheetData>
    <row r="2" spans="4:7" s="3" customFormat="1" ht="26.25" thickBot="1">
      <c r="D2" s="133" t="s">
        <v>100</v>
      </c>
      <c r="E2" s="133" t="s">
        <v>101</v>
      </c>
      <c r="F2" s="133" t="s">
        <v>102</v>
      </c>
      <c r="G2" s="133" t="s">
        <v>103</v>
      </c>
    </row>
    <row r="3" spans="4:6" ht="10.5">
      <c r="D3" s="5"/>
      <c r="F3" s="5"/>
    </row>
    <row r="4" spans="5:7" ht="91.5" customHeight="1">
      <c r="E4" s="4" t="s">
        <v>358</v>
      </c>
      <c r="G4" s="4" t="s">
        <v>359</v>
      </c>
    </row>
    <row r="5" ht="16.5" customHeight="1">
      <c r="E5" s="384" t="s">
        <v>157</v>
      </c>
    </row>
    <row r="6" ht="80.25" customHeight="1"/>
    <row r="7" ht="12.75">
      <c r="E7" s="384" t="s">
        <v>157</v>
      </c>
    </row>
    <row r="9" ht="37.5" customHeight="1"/>
    <row r="10" ht="12.75">
      <c r="E10" s="16"/>
    </row>
  </sheetData>
  <printOptions/>
  <pageMargins left="0.75" right="0.75" top="1" bottom="1"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D191"/>
  <sheetViews>
    <sheetView workbookViewId="0" topLeftCell="A1">
      <selection activeCell="C5" sqref="C5"/>
    </sheetView>
  </sheetViews>
  <sheetFormatPr defaultColWidth="9.140625" defaultRowHeight="12.75"/>
  <cols>
    <col min="1" max="1" width="2.7109375" style="0" customWidth="1"/>
    <col min="2" max="2" width="9.57421875" style="0" customWidth="1"/>
    <col min="3" max="3" width="71.140625" style="0" customWidth="1"/>
    <col min="4" max="4" width="20.7109375" style="0" bestFit="1" customWidth="1"/>
    <col min="5" max="16384" width="11.421875" style="0" customWidth="1"/>
  </cols>
  <sheetData>
    <row r="2" spans="2:4" ht="12.75">
      <c r="B2" s="134" t="s">
        <v>96</v>
      </c>
      <c r="C2" s="135"/>
      <c r="D2" s="135"/>
    </row>
    <row r="3" ht="12.75">
      <c r="B3" s="264"/>
    </row>
    <row r="4" spans="2:4" ht="12.75">
      <c r="B4" s="73" t="s">
        <v>16</v>
      </c>
      <c r="C4" s="63" t="s">
        <v>138</v>
      </c>
      <c r="D4" s="63" t="s">
        <v>151</v>
      </c>
    </row>
    <row r="5" ht="12.75">
      <c r="C5" t="s">
        <v>365</v>
      </c>
    </row>
    <row r="6" ht="12.75">
      <c r="D6" t="s">
        <v>163</v>
      </c>
    </row>
    <row r="8" ht="12.75">
      <c r="C8" s="386" t="s">
        <v>165</v>
      </c>
    </row>
    <row r="9" ht="12.75">
      <c r="C9" s="385"/>
    </row>
    <row r="10" ht="12.75">
      <c r="C10" s="387" t="s">
        <v>166</v>
      </c>
    </row>
    <row r="11" ht="12.75">
      <c r="C11" s="387" t="s">
        <v>167</v>
      </c>
    </row>
    <row r="12" ht="12.75">
      <c r="C12" s="387" t="s">
        <v>168</v>
      </c>
    </row>
    <row r="13" ht="12.75">
      <c r="C13" s="387" t="s">
        <v>169</v>
      </c>
    </row>
    <row r="14" ht="12.75">
      <c r="C14" s="387" t="s">
        <v>170</v>
      </c>
    </row>
    <row r="15" ht="12.75">
      <c r="C15" s="387" t="s">
        <v>171</v>
      </c>
    </row>
    <row r="16" ht="12.75">
      <c r="C16" s="387" t="s">
        <v>172</v>
      </c>
    </row>
    <row r="17" ht="12.75">
      <c r="C17" s="387" t="s">
        <v>173</v>
      </c>
    </row>
    <row r="18" ht="12.75">
      <c r="C18" s="387" t="s">
        <v>174</v>
      </c>
    </row>
    <row r="19" ht="12.75">
      <c r="C19" s="387" t="s">
        <v>175</v>
      </c>
    </row>
    <row r="20" ht="12.75">
      <c r="C20" s="387" t="s">
        <v>176</v>
      </c>
    </row>
    <row r="21" ht="12.75">
      <c r="C21" s="387" t="s">
        <v>177</v>
      </c>
    </row>
    <row r="22" ht="12.75">
      <c r="C22" s="387" t="s">
        <v>178</v>
      </c>
    </row>
    <row r="23" ht="12.75">
      <c r="C23" s="387" t="s">
        <v>179</v>
      </c>
    </row>
    <row r="24" ht="12.75">
      <c r="C24" s="387" t="s">
        <v>180</v>
      </c>
    </row>
    <row r="25" ht="12.75">
      <c r="C25" s="387" t="s">
        <v>181</v>
      </c>
    </row>
    <row r="26" ht="12.75">
      <c r="C26" s="387" t="s">
        <v>182</v>
      </c>
    </row>
    <row r="27" ht="25.5">
      <c r="C27" s="387" t="s">
        <v>183</v>
      </c>
    </row>
    <row r="28" ht="12.75">
      <c r="C28" s="387" t="s">
        <v>184</v>
      </c>
    </row>
    <row r="29" ht="12.75">
      <c r="C29" s="387" t="s">
        <v>185</v>
      </c>
    </row>
    <row r="30" ht="12.75">
      <c r="C30" s="387" t="s">
        <v>186</v>
      </c>
    </row>
    <row r="31" ht="12.75">
      <c r="C31" s="387" t="s">
        <v>187</v>
      </c>
    </row>
    <row r="32" ht="12.75">
      <c r="C32" s="387" t="s">
        <v>188</v>
      </c>
    </row>
    <row r="33" ht="12.75">
      <c r="C33" s="387" t="s">
        <v>189</v>
      </c>
    </row>
    <row r="34" ht="12.75">
      <c r="C34" s="387" t="s">
        <v>190</v>
      </c>
    </row>
    <row r="35" ht="12.75">
      <c r="C35" s="387" t="s">
        <v>191</v>
      </c>
    </row>
    <row r="36" ht="12.75">
      <c r="C36" s="387" t="s">
        <v>192</v>
      </c>
    </row>
    <row r="37" ht="12.75">
      <c r="C37" s="387" t="s">
        <v>193</v>
      </c>
    </row>
    <row r="38" ht="12.75">
      <c r="C38" s="387" t="s">
        <v>194</v>
      </c>
    </row>
    <row r="39" ht="25.5">
      <c r="C39" s="387" t="s">
        <v>195</v>
      </c>
    </row>
    <row r="40" ht="12.75">
      <c r="C40" s="387" t="s">
        <v>196</v>
      </c>
    </row>
    <row r="41" ht="12.75">
      <c r="C41" s="387" t="s">
        <v>197</v>
      </c>
    </row>
    <row r="42" ht="12.75">
      <c r="C42" s="387" t="s">
        <v>198</v>
      </c>
    </row>
    <row r="43" ht="12.75">
      <c r="C43" s="387" t="s">
        <v>199</v>
      </c>
    </row>
    <row r="44" ht="12.75">
      <c r="C44" s="387" t="s">
        <v>200</v>
      </c>
    </row>
    <row r="45" ht="12.75">
      <c r="C45" s="387" t="s">
        <v>201</v>
      </c>
    </row>
    <row r="46" ht="12.75">
      <c r="C46" s="387" t="s">
        <v>202</v>
      </c>
    </row>
    <row r="47" ht="12.75">
      <c r="C47" s="387" t="s">
        <v>203</v>
      </c>
    </row>
    <row r="48" ht="12.75">
      <c r="C48" s="387" t="s">
        <v>204</v>
      </c>
    </row>
    <row r="49" ht="12.75">
      <c r="C49" s="387" t="s">
        <v>205</v>
      </c>
    </row>
    <row r="50" ht="12.75">
      <c r="C50" s="387" t="s">
        <v>206</v>
      </c>
    </row>
    <row r="51" ht="12.75">
      <c r="C51" s="387" t="s">
        <v>207</v>
      </c>
    </row>
    <row r="52" ht="12.75">
      <c r="C52" s="387" t="s">
        <v>208</v>
      </c>
    </row>
    <row r="53" ht="12.75">
      <c r="C53" s="387" t="s">
        <v>209</v>
      </c>
    </row>
    <row r="54" ht="12.75">
      <c r="C54" s="387" t="s">
        <v>210</v>
      </c>
    </row>
    <row r="55" ht="12.75">
      <c r="C55" s="387" t="s">
        <v>211</v>
      </c>
    </row>
    <row r="56" ht="12.75">
      <c r="C56" s="385"/>
    </row>
    <row r="57" ht="12.75">
      <c r="C57" s="387" t="s">
        <v>212</v>
      </c>
    </row>
    <row r="58" ht="12.75">
      <c r="C58" s="387" t="s">
        <v>213</v>
      </c>
    </row>
    <row r="59" ht="12.75">
      <c r="C59" s="387" t="s">
        <v>214</v>
      </c>
    </row>
    <row r="60" ht="12.75">
      <c r="C60" s="387" t="s">
        <v>215</v>
      </c>
    </row>
    <row r="61" ht="12.75">
      <c r="C61" s="387" t="s">
        <v>216</v>
      </c>
    </row>
    <row r="62" ht="12.75">
      <c r="C62" s="387" t="s">
        <v>217</v>
      </c>
    </row>
    <row r="63" ht="12.75">
      <c r="C63" s="387" t="s">
        <v>218</v>
      </c>
    </row>
    <row r="64" ht="12.75">
      <c r="C64" s="387" t="s">
        <v>219</v>
      </c>
    </row>
    <row r="65" ht="12.75">
      <c r="C65" s="387" t="s">
        <v>220</v>
      </c>
    </row>
    <row r="66" ht="12.75">
      <c r="C66" s="387" t="s">
        <v>221</v>
      </c>
    </row>
    <row r="67" ht="12.75">
      <c r="C67" s="387" t="s">
        <v>222</v>
      </c>
    </row>
    <row r="68" ht="12.75">
      <c r="C68" s="387" t="s">
        <v>223</v>
      </c>
    </row>
    <row r="69" ht="12.75">
      <c r="C69" s="387" t="s">
        <v>224</v>
      </c>
    </row>
    <row r="70" ht="12.75">
      <c r="C70" s="387" t="s">
        <v>225</v>
      </c>
    </row>
    <row r="71" ht="12.75">
      <c r="C71" s="387" t="s">
        <v>226</v>
      </c>
    </row>
    <row r="72" ht="12.75">
      <c r="C72" s="387" t="s">
        <v>227</v>
      </c>
    </row>
    <row r="73" ht="12.75">
      <c r="C73" s="387" t="s">
        <v>228</v>
      </c>
    </row>
    <row r="74" ht="12.75">
      <c r="C74" s="387" t="s">
        <v>229</v>
      </c>
    </row>
    <row r="75" ht="12.75">
      <c r="C75" s="387" t="s">
        <v>230</v>
      </c>
    </row>
    <row r="76" ht="12.75">
      <c r="C76" s="387" t="s">
        <v>231</v>
      </c>
    </row>
    <row r="77" ht="12.75">
      <c r="C77" s="387" t="s">
        <v>232</v>
      </c>
    </row>
    <row r="78" ht="12.75">
      <c r="C78" s="387" t="s">
        <v>233</v>
      </c>
    </row>
    <row r="79" ht="12.75">
      <c r="C79" s="387" t="s">
        <v>234</v>
      </c>
    </row>
    <row r="80" ht="12.75">
      <c r="C80" s="387" t="s">
        <v>235</v>
      </c>
    </row>
    <row r="81" ht="12.75">
      <c r="C81" s="387" t="s">
        <v>236</v>
      </c>
    </row>
    <row r="82" ht="12.75">
      <c r="C82" s="387" t="s">
        <v>237</v>
      </c>
    </row>
    <row r="83" ht="12.75">
      <c r="C83" s="387" t="s">
        <v>238</v>
      </c>
    </row>
    <row r="84" ht="25.5">
      <c r="C84" s="387" t="s">
        <v>239</v>
      </c>
    </row>
    <row r="85" ht="12.75">
      <c r="C85" s="387" t="s">
        <v>240</v>
      </c>
    </row>
    <row r="86" ht="12.75">
      <c r="C86" s="387" t="s">
        <v>241</v>
      </c>
    </row>
    <row r="87" ht="12.75">
      <c r="C87" s="387" t="s">
        <v>242</v>
      </c>
    </row>
    <row r="88" ht="12.75">
      <c r="C88" s="387" t="s">
        <v>243</v>
      </c>
    </row>
    <row r="89" ht="12.75">
      <c r="C89" s="387" t="s">
        <v>244</v>
      </c>
    </row>
    <row r="90" ht="12.75">
      <c r="C90" s="387" t="s">
        <v>245</v>
      </c>
    </row>
    <row r="91" ht="12.75">
      <c r="C91" s="387" t="s">
        <v>246</v>
      </c>
    </row>
    <row r="92" ht="12.75">
      <c r="C92" s="387" t="s">
        <v>247</v>
      </c>
    </row>
    <row r="93" ht="12.75">
      <c r="C93" s="387" t="s">
        <v>248</v>
      </c>
    </row>
    <row r="94" ht="12.75">
      <c r="C94" s="387" t="s">
        <v>249</v>
      </c>
    </row>
    <row r="95" ht="12.75">
      <c r="C95" s="387" t="s">
        <v>250</v>
      </c>
    </row>
    <row r="96" ht="12.75">
      <c r="C96" s="387" t="s">
        <v>251</v>
      </c>
    </row>
    <row r="97" ht="12.75">
      <c r="C97" s="387" t="s">
        <v>252</v>
      </c>
    </row>
    <row r="98" ht="12.75">
      <c r="C98" s="387" t="s">
        <v>253</v>
      </c>
    </row>
    <row r="99" ht="12.75">
      <c r="C99" s="387" t="s">
        <v>254</v>
      </c>
    </row>
    <row r="100" ht="12.75">
      <c r="C100" s="387" t="s">
        <v>255</v>
      </c>
    </row>
    <row r="101" ht="12.75">
      <c r="C101" s="387" t="s">
        <v>256</v>
      </c>
    </row>
    <row r="102" ht="12.75">
      <c r="C102" s="387" t="s">
        <v>257</v>
      </c>
    </row>
    <row r="103" ht="12.75">
      <c r="C103" s="387" t="s">
        <v>258</v>
      </c>
    </row>
    <row r="104" ht="12.75">
      <c r="C104" s="387" t="s">
        <v>259</v>
      </c>
    </row>
    <row r="105" ht="12.75">
      <c r="C105" s="387" t="s">
        <v>260</v>
      </c>
    </row>
    <row r="106" ht="12.75">
      <c r="C106" s="387" t="s">
        <v>261</v>
      </c>
    </row>
    <row r="107" ht="25.5">
      <c r="C107" s="387" t="s">
        <v>262</v>
      </c>
    </row>
    <row r="108" ht="12.75">
      <c r="C108" s="387" t="s">
        <v>263</v>
      </c>
    </row>
    <row r="109" ht="12.75">
      <c r="C109" s="387" t="s">
        <v>264</v>
      </c>
    </row>
    <row r="110" ht="12.75">
      <c r="C110" s="387" t="s">
        <v>265</v>
      </c>
    </row>
    <row r="111" ht="12.75">
      <c r="C111" s="387" t="s">
        <v>266</v>
      </c>
    </row>
    <row r="112" ht="12.75">
      <c r="C112" s="387" t="s">
        <v>267</v>
      </c>
    </row>
    <row r="113" ht="12.75">
      <c r="C113" s="387" t="s">
        <v>268</v>
      </c>
    </row>
    <row r="114" ht="12.75">
      <c r="C114" s="387" t="s">
        <v>269</v>
      </c>
    </row>
    <row r="115" ht="12.75">
      <c r="C115" s="387" t="s">
        <v>270</v>
      </c>
    </row>
    <row r="116" ht="25.5">
      <c r="C116" s="387" t="s">
        <v>271</v>
      </c>
    </row>
    <row r="117" ht="12.75">
      <c r="C117" s="387" t="s">
        <v>272</v>
      </c>
    </row>
    <row r="118" ht="12.75">
      <c r="C118" s="387" t="s">
        <v>273</v>
      </c>
    </row>
    <row r="119" ht="12.75">
      <c r="C119" s="387" t="s">
        <v>274</v>
      </c>
    </row>
    <row r="120" ht="12.75">
      <c r="C120" s="387" t="s">
        <v>275</v>
      </c>
    </row>
    <row r="121" ht="12.75">
      <c r="C121" s="387" t="s">
        <v>276</v>
      </c>
    </row>
    <row r="122" ht="12.75">
      <c r="C122" s="387" t="s">
        <v>277</v>
      </c>
    </row>
    <row r="123" ht="12.75">
      <c r="C123" s="387" t="s">
        <v>278</v>
      </c>
    </row>
    <row r="124" ht="12.75">
      <c r="C124" s="387" t="s">
        <v>279</v>
      </c>
    </row>
    <row r="125" ht="12.75">
      <c r="C125" s="387" t="s">
        <v>280</v>
      </c>
    </row>
    <row r="126" ht="12.75">
      <c r="C126" s="387" t="s">
        <v>281</v>
      </c>
    </row>
    <row r="127" ht="12.75">
      <c r="C127" s="387" t="s">
        <v>282</v>
      </c>
    </row>
    <row r="128" ht="12.75">
      <c r="C128" s="387" t="s">
        <v>283</v>
      </c>
    </row>
    <row r="129" ht="12.75">
      <c r="C129" s="387" t="s">
        <v>284</v>
      </c>
    </row>
    <row r="130" ht="12.75">
      <c r="C130" s="387" t="s">
        <v>285</v>
      </c>
    </row>
    <row r="131" ht="12.75">
      <c r="C131" s="387" t="s">
        <v>286</v>
      </c>
    </row>
    <row r="132" ht="12.75">
      <c r="C132" s="387" t="s">
        <v>287</v>
      </c>
    </row>
    <row r="133" ht="12.75">
      <c r="C133" s="387" t="s">
        <v>288</v>
      </c>
    </row>
    <row r="134" ht="12.75">
      <c r="C134" s="387" t="s">
        <v>289</v>
      </c>
    </row>
    <row r="135" ht="12.75">
      <c r="C135" s="387" t="s">
        <v>290</v>
      </c>
    </row>
    <row r="136" ht="12.75">
      <c r="C136" s="387" t="s">
        <v>291</v>
      </c>
    </row>
    <row r="137" ht="12.75">
      <c r="C137" s="387" t="s">
        <v>292</v>
      </c>
    </row>
    <row r="138" ht="12.75">
      <c r="C138" s="387" t="s">
        <v>293</v>
      </c>
    </row>
    <row r="139" ht="12.75">
      <c r="C139" s="387" t="s">
        <v>294</v>
      </c>
    </row>
    <row r="140" ht="12.75">
      <c r="C140" s="387" t="s">
        <v>295</v>
      </c>
    </row>
    <row r="141" ht="12.75">
      <c r="C141" s="387" t="s">
        <v>296</v>
      </c>
    </row>
    <row r="142" ht="12.75">
      <c r="C142" s="387" t="s">
        <v>297</v>
      </c>
    </row>
    <row r="143" ht="12.75">
      <c r="C143" s="387" t="s">
        <v>298</v>
      </c>
    </row>
    <row r="144" ht="12.75">
      <c r="C144" s="387" t="s">
        <v>299</v>
      </c>
    </row>
    <row r="145" ht="12.75">
      <c r="C145" s="387" t="s">
        <v>300</v>
      </c>
    </row>
    <row r="146" ht="12.75">
      <c r="C146" s="387" t="s">
        <v>301</v>
      </c>
    </row>
    <row r="147" ht="25.5">
      <c r="C147" s="387" t="s">
        <v>302</v>
      </c>
    </row>
    <row r="148" ht="12.75">
      <c r="C148" s="387" t="s">
        <v>303</v>
      </c>
    </row>
    <row r="149" ht="12.75">
      <c r="C149" s="387" t="s">
        <v>304</v>
      </c>
    </row>
    <row r="150" ht="12.75">
      <c r="C150" s="387" t="s">
        <v>305</v>
      </c>
    </row>
    <row r="151" ht="12.75">
      <c r="C151" s="387" t="s">
        <v>306</v>
      </c>
    </row>
    <row r="152" ht="12.75">
      <c r="C152" s="387" t="s">
        <v>307</v>
      </c>
    </row>
    <row r="153" ht="12.75">
      <c r="C153" s="387" t="s">
        <v>308</v>
      </c>
    </row>
    <row r="154" ht="12.75">
      <c r="C154" s="387" t="s">
        <v>309</v>
      </c>
    </row>
    <row r="155" ht="12.75">
      <c r="C155" s="387" t="s">
        <v>310</v>
      </c>
    </row>
    <row r="156" ht="12.75">
      <c r="C156" s="387" t="s">
        <v>311</v>
      </c>
    </row>
    <row r="157" ht="12.75">
      <c r="C157" s="387" t="s">
        <v>312</v>
      </c>
    </row>
    <row r="158" ht="12.75">
      <c r="C158" s="387" t="s">
        <v>313</v>
      </c>
    </row>
    <row r="159" ht="12.75">
      <c r="C159" s="387" t="s">
        <v>314</v>
      </c>
    </row>
    <row r="160" ht="12.75">
      <c r="C160" s="387" t="s">
        <v>315</v>
      </c>
    </row>
    <row r="161" ht="12.75">
      <c r="C161" s="387" t="s">
        <v>316</v>
      </c>
    </row>
    <row r="162" ht="12.75">
      <c r="C162" s="387" t="s">
        <v>317</v>
      </c>
    </row>
    <row r="163" ht="12.75">
      <c r="C163" s="387" t="s">
        <v>318</v>
      </c>
    </row>
    <row r="164" ht="12.75">
      <c r="C164" s="387" t="s">
        <v>319</v>
      </c>
    </row>
    <row r="165" ht="12.75">
      <c r="C165" s="387" t="s">
        <v>320</v>
      </c>
    </row>
    <row r="166" ht="12.75">
      <c r="C166" s="387" t="s">
        <v>321</v>
      </c>
    </row>
    <row r="167" ht="12.75">
      <c r="C167" s="387" t="s">
        <v>322</v>
      </c>
    </row>
    <row r="168" ht="12.75">
      <c r="C168" s="387" t="s">
        <v>323</v>
      </c>
    </row>
    <row r="169" ht="25.5">
      <c r="C169" s="387" t="s">
        <v>324</v>
      </c>
    </row>
    <row r="170" ht="12.75">
      <c r="C170" s="387" t="s">
        <v>325</v>
      </c>
    </row>
    <row r="171" ht="12.75">
      <c r="C171" s="387" t="s">
        <v>326</v>
      </c>
    </row>
    <row r="172" ht="12.75">
      <c r="C172" s="387" t="s">
        <v>327</v>
      </c>
    </row>
    <row r="173" ht="12.75">
      <c r="C173" s="387" t="s">
        <v>328</v>
      </c>
    </row>
    <row r="174" ht="12.75">
      <c r="C174" s="387" t="s">
        <v>329</v>
      </c>
    </row>
    <row r="175" ht="12.75">
      <c r="C175" s="387" t="s">
        <v>330</v>
      </c>
    </row>
    <row r="176" ht="12.75">
      <c r="C176" s="387" t="s">
        <v>331</v>
      </c>
    </row>
    <row r="177" ht="12.75">
      <c r="C177" s="387" t="s">
        <v>332</v>
      </c>
    </row>
    <row r="178" ht="12.75">
      <c r="C178" s="387" t="s">
        <v>333</v>
      </c>
    </row>
    <row r="179" ht="12.75">
      <c r="C179" s="387" t="s">
        <v>334</v>
      </c>
    </row>
    <row r="180" ht="12.75">
      <c r="C180" s="387" t="s">
        <v>335</v>
      </c>
    </row>
    <row r="181" ht="12.75">
      <c r="C181" s="387" t="s">
        <v>336</v>
      </c>
    </row>
    <row r="182" ht="12.75">
      <c r="C182" s="387" t="s">
        <v>337</v>
      </c>
    </row>
    <row r="183" ht="12.75">
      <c r="C183" s="387" t="s">
        <v>338</v>
      </c>
    </row>
    <row r="184" ht="12.75">
      <c r="C184" s="387" t="s">
        <v>339</v>
      </c>
    </row>
    <row r="185" ht="12.75">
      <c r="C185" s="387" t="s">
        <v>340</v>
      </c>
    </row>
    <row r="186" ht="12.75">
      <c r="C186" s="387" t="s">
        <v>341</v>
      </c>
    </row>
    <row r="187" ht="12.75">
      <c r="C187" s="387" t="s">
        <v>342</v>
      </c>
    </row>
    <row r="188" ht="12.75">
      <c r="C188" s="387" t="s">
        <v>343</v>
      </c>
    </row>
    <row r="189" ht="12.75">
      <c r="C189" s="387" t="s">
        <v>344</v>
      </c>
    </row>
    <row r="190" ht="12.75">
      <c r="C190" s="387" t="s">
        <v>345</v>
      </c>
    </row>
    <row r="191" ht="12.75">
      <c r="C191" s="387" t="s">
        <v>346</v>
      </c>
    </row>
  </sheetData>
  <hyperlinks>
    <hyperlink ref="C10" r:id="rId1" display="http://www.perspektywy.pl/ucz_niep.php?ID=wykaz#200"/>
    <hyperlink ref="C11" r:id="rId2" display="http://www.perspektywy.pl/ucz_niep.php?ID=wykaz#001"/>
    <hyperlink ref="C12" r:id="rId3" display="http://www.perspektywy.pl/ucz_niep.php?ID=wykaz#016"/>
    <hyperlink ref="C13" r:id="rId4" display="http://www.perspektywy.pl/ucz_niep.php?ID=wykaz#020"/>
    <hyperlink ref="C14" r:id="rId5" display="http://www.perspektywy.pl/ucz_niep.php?ID=wykaz#022"/>
    <hyperlink ref="C15" r:id="rId6" display="http://www.perspektywy.pl/ucz_niep.php?ID=wykaz#033"/>
    <hyperlink ref="C16" r:id="rId7" display="http://www.perspektywy.pl/ucz_niep.php?ID=wykaz#045"/>
    <hyperlink ref="C17" r:id="rId8" display="http://www.perspektywy.pl/ucz_niep.php?ID=wykaz#047"/>
    <hyperlink ref="C18" r:id="rId9" display="http://www.perspektywy.pl/ucz_niep.php?ID=wykaz#053"/>
    <hyperlink ref="C19" r:id="rId10" display="http://www.perspektywy.pl/ucz_niep.php?ID=wykaz#065"/>
    <hyperlink ref="C20" r:id="rId11" display="http://www.perspektywy.pl/ucz_niep.php?ID=wykaz#066"/>
    <hyperlink ref="C21" r:id="rId12" display="http://www.perspektywy.pl/ucz_niep.php?ID=wykaz#070"/>
    <hyperlink ref="C22" r:id="rId13" display="http://www.perspektywy.pl/ucz_niep.php?ID=wykaz#072"/>
    <hyperlink ref="C23" r:id="rId14" display="http://www.perspektywy.pl/ucz_niep.php?ID=wykaz#080"/>
    <hyperlink ref="C24" r:id="rId15" display="http://www.perspektywy.pl/ucz_niep.php?ID=wykaz#092"/>
    <hyperlink ref="C25" r:id="rId16" display="http://www.perspektywy.pl/ucz_niep.php?ID=wykaz#093"/>
    <hyperlink ref="C26" r:id="rId17" display="http://www.perspektywy.pl/ucz_niep.php?ID=wykaz#099"/>
    <hyperlink ref="C27" r:id="rId18" display="http://www.perspektywy.pl/ucz_niep.php?ID=wykaz#100"/>
    <hyperlink ref="C28" r:id="rId19" display="http://www.perspektywy.pl/ucz_niep.php?ID=wykaz#101"/>
    <hyperlink ref="C29" r:id="rId20" display="http://www.perspektywy.pl/ucz_niep.php?ID=wykaz#102"/>
    <hyperlink ref="C30" r:id="rId21" display="http://www.perspektywy.pl/ucz_niep.php?ID=wykaz#105"/>
    <hyperlink ref="C31" r:id="rId22" display="http://www.perspektywy.pl/ucz_niep.php?ID=wykaz#109"/>
    <hyperlink ref="C32" r:id="rId23" display="http://www.perspektywy.pl/ucz_niep.php?ID=wykaz#120"/>
    <hyperlink ref="C33" r:id="rId24" display="http://www.perspektywy.pl/ucz_niep.php?ID=wykaz#123"/>
    <hyperlink ref="C34" r:id="rId25" display="http://www.perspektywy.pl/ucz_niep.php?ID=wykaz#128"/>
    <hyperlink ref="C35" r:id="rId26" display="http://www.perspektywy.pl/ucz_niep.php?ID=wykaz#305"/>
    <hyperlink ref="C36" r:id="rId27" display="http://www.perspektywy.pl/ucz_niep.php?ID=wykaz#306"/>
    <hyperlink ref="C37" r:id="rId28" display="http://www.perspektywy.pl/ucz_niep.php?ID=wykaz#307"/>
    <hyperlink ref="C38" r:id="rId29" display="http://www.perspektywy.pl/ucz_niep.php?ID=wykaz#308"/>
    <hyperlink ref="C39" r:id="rId30" display="http://www.perspektywy.pl/ucz_niep.php?ID=wykaz#130"/>
    <hyperlink ref="C40" r:id="rId31" display="http://www.perspektywy.pl/ucz_niep.php?ID=wykaz#133"/>
    <hyperlink ref="C41" r:id="rId32" display="http://www.perspektywy.pl/ucz_niep.php?ID=wykaz#136"/>
    <hyperlink ref="C42" r:id="rId33" display="http://www.perspektywy.pl/ucz_niep.php?ID=wykaz#143"/>
    <hyperlink ref="C43" r:id="rId34" display="http://www.perspektywy.pl/ucz_niep.php?ID=wykaz#144"/>
    <hyperlink ref="C44" r:id="rId35" display="http://www.perspektywy.pl/ucz_niep.php?ID=wykaz#145"/>
    <hyperlink ref="C45" r:id="rId36" display="http://www.perspektywy.pl/ucz_niep.php?ID=wykaz#146"/>
    <hyperlink ref="C46" r:id="rId37" display="http://www.perspektywy.pl/ucz_niep.php?ID=wykaz#148"/>
    <hyperlink ref="C47" r:id="rId38" display="http://www.perspektywy.pl/ucz_niep.php?ID=wykaz#150"/>
    <hyperlink ref="C48" r:id="rId39" display="http://www.perspektywy.pl/ucz_niep.php?ID=wykaz#151"/>
    <hyperlink ref="C49" r:id="rId40" display="http://www.perspektywy.pl/ucz_niep.php?ID=wykaz#152"/>
    <hyperlink ref="C50" r:id="rId41" display="http://www.perspektywy.pl/ucz_niep.php?ID=wykaz#154"/>
    <hyperlink ref="C51" r:id="rId42" display="http://www.perspektywy.pl/ucz_niep.php?ID=wykaz#158"/>
    <hyperlink ref="C52" r:id="rId43" display="http://www.perspektywy.pl/ucz_niep.php?ID=wykaz#160"/>
    <hyperlink ref="C53" r:id="rId44" display="http://www.perspektywy.pl/ucz_niep.php?ID=wykaz#163"/>
    <hyperlink ref="C54" r:id="rId45" display="http://www.perspektywy.pl/ucz_niep.php?ID=wykaz#167"/>
    <hyperlink ref="C55" r:id="rId46" display="http://www.perspektywy.pl/ucz_niep.php?ID=wykaz#170"/>
    <hyperlink ref="C57" r:id="rId47" display="http://www.perspektywy.pl/ucz_niep.php?ID=wykaz#002"/>
    <hyperlink ref="C58" r:id="rId48" display="http://www.perspektywy.pl/ucz_niep.php?ID=wykaz#300"/>
    <hyperlink ref="C59" r:id="rId49" display="http://www.perspektywy.pl/ucz_niep.php?ID=wykaz#003"/>
    <hyperlink ref="C60" r:id="rId50" display="http://www.perspektywy.pl/ucz_niep.php?ID=wykaz#004"/>
    <hyperlink ref="C61" r:id="rId51" display="http://www.perspektywy.pl/ucz_niep.php?ID=wykaz#005"/>
    <hyperlink ref="C62" r:id="rId52" display="http://www.perspektywy.pl/ucz_niep.php?ID=wykaz#006"/>
    <hyperlink ref="C63" r:id="rId53" display="http://www.perspektywy.pl/ucz_niep.php?ID=wykaz#007"/>
    <hyperlink ref="C64" r:id="rId54" display="http://www.perspektywy.pl/ucz_niep.php?ID=wykaz#008"/>
    <hyperlink ref="C65" r:id="rId55" display="http://www.perspektywy.pl/ucz_niep.php?ID=wykaz#009"/>
    <hyperlink ref="C66" r:id="rId56" display="http://www.perspektywy.pl/ucz_niep.php?ID=wykaz#010"/>
    <hyperlink ref="C67" r:id="rId57" display="http://www.perspektywy.pl/ucz_niep.php?ID=wykaz#011"/>
    <hyperlink ref="C68" r:id="rId58" display="http://www.perspektywy.pl/ucz_niep.php?ID=wykaz#012"/>
    <hyperlink ref="C69" r:id="rId59" display="http://www.perspektywy.pl/ucz_niep.php?ID=wykaz#013"/>
    <hyperlink ref="C70" r:id="rId60" display="http://www.perspektywy.pl/ucz_niep.php?ID=wykaz#014"/>
    <hyperlink ref="C71" r:id="rId61" display="http://www.perspektywy.pl/ucz_niep.php?ID=wykaz#015"/>
    <hyperlink ref="C72" r:id="rId62" display="http://www.perspektywy.pl/ucz_niep.php?ID=wykaz#017"/>
    <hyperlink ref="C73" r:id="rId63" display="http://www.perspektywy.pl/ucz_niep.php?ID=wykaz#018"/>
    <hyperlink ref="C74" r:id="rId64" display="http://www.perspektywy.pl/ucz_niep.php?ID=wykaz#301"/>
    <hyperlink ref="C75" r:id="rId65" display="http://www.perspektywy.pl/ucz_niep.php?ID=wykaz#302"/>
    <hyperlink ref="C76" r:id="rId66" display="http://www.perspektywy.pl/ucz_niep.php?ID=wykaz#019"/>
    <hyperlink ref="C77" r:id="rId67" display="http://www.perspektywy.pl/ucz_niep.php?ID=wykaz#021"/>
    <hyperlink ref="C78" r:id="rId68" display="http://www.perspektywy.pl/ucz_niep.php?ID=wykaz#023"/>
    <hyperlink ref="C79" r:id="rId69" display="http://www.perspektywy.pl/ucz_niep.php?ID=wykaz#024"/>
    <hyperlink ref="C80" r:id="rId70" display="http://www.perspektywy.pl/ucz_niep.php?ID=wykaz#025"/>
    <hyperlink ref="C81" r:id="rId71" display="http://www.perspektywy.pl/ucz_niep.php?ID=wykaz#026"/>
    <hyperlink ref="C82" r:id="rId72" display="http://www.perspektywy.pl/ucz_niep.php?ID=wykaz#027"/>
    <hyperlink ref="C83" r:id="rId73" display="http://www.perspektywy.pl/ucz_niep.php?ID=wykaz#028"/>
    <hyperlink ref="C84" r:id="rId74" display="http://www.perspektywy.pl/ucz_niep.php?ID=wykaz#029"/>
    <hyperlink ref="C85" r:id="rId75" display="http://www.perspektywy.pl/ucz_niep.php?ID=wykaz#030"/>
    <hyperlink ref="C86" r:id="rId76" display="http://www.perspektywy.pl/ucz_niep.php?ID=wykaz#031"/>
    <hyperlink ref="C87" r:id="rId77" display="http://www.perspektywy.pl/ucz_niep.php?ID=wykaz#032"/>
    <hyperlink ref="C88" r:id="rId78" display="http://www.perspektywy.pl/ucz_niep.php?ID=wykaz#034"/>
    <hyperlink ref="C89" r:id="rId79" display="http://www.perspektywy.pl/ucz_niep.php?ID=wykaz#035"/>
    <hyperlink ref="C90" r:id="rId80" display="http://www.perspektywy.pl/ucz_niep.php?ID=wykaz#036"/>
    <hyperlink ref="C91" r:id="rId81" display="http://www.perspektywy.pl/ucz_niep.php?ID=wykaz#037"/>
    <hyperlink ref="C92" r:id="rId82" display="http://www.perspektywy.pl/ucz_niep.php?ID=wykaz#038"/>
    <hyperlink ref="C93" r:id="rId83" display="http://www.perspektywy.pl/ucz_niep.php?ID=wykaz#039"/>
    <hyperlink ref="C94" r:id="rId84" display="http://www.perspektywy.pl/ucz_niep.php?ID=wykaz#040"/>
    <hyperlink ref="C95" r:id="rId85" display="http://www.perspektywy.pl/ucz_niep.php?ID=wykaz#041"/>
    <hyperlink ref="C96" r:id="rId86" display="http://www.perspektywy.pl/ucz_niep.php?ID=wykaz#042"/>
    <hyperlink ref="C97" r:id="rId87" display="http://www.perspektywy.pl/ucz_niep.php?ID=wykaz#043"/>
    <hyperlink ref="C98" r:id="rId88" display="http://www.perspektywy.pl/ucz_niep.php?ID=wykaz#044"/>
    <hyperlink ref="C99" r:id="rId89" display="http://www.perspektywy.pl/ucz_niep.php?ID=wykaz#046"/>
    <hyperlink ref="C100" r:id="rId90" display="http://www.perspektywy.pl/ucz_niep.php?ID=wykaz#304"/>
    <hyperlink ref="C101" r:id="rId91" display="http://www.perspektywy.pl/ucz_niep.php?ID=wykaz#048"/>
    <hyperlink ref="C102" r:id="rId92" display="http://www.perspektywy.pl/ucz_niep.php?ID=wykaz#049"/>
    <hyperlink ref="C103" r:id="rId93" display="http://www.perspektywy.pl/ucz_niep.php?ID=wykaz#050"/>
    <hyperlink ref="C104" r:id="rId94" display="http://www.perspektywy.pl/ucz_niep.php?ID=wykaz#051"/>
    <hyperlink ref="C105" r:id="rId95" display="http://www.perspektywy.pl/ucz_niep.php?ID=wykaz#052"/>
    <hyperlink ref="C106" r:id="rId96" display="http://www.perspektywy.pl/ucz_niep.php?ID=wykaz#054"/>
    <hyperlink ref="C107" r:id="rId97" display="http://www.perspektywy.pl/ucz_niep.php?ID=wykaz#055"/>
    <hyperlink ref="C108" r:id="rId98" display="http://www.perspektywy.pl/ucz_niep.php?ID=wykaz#056"/>
    <hyperlink ref="C109" r:id="rId99" display="http://www.perspektywy.pl/ucz_niep.php?ID=wykaz#057"/>
    <hyperlink ref="C110" r:id="rId100" display="http://www.perspektywy.pl/ucz_niep.php?ID=wykaz#058"/>
    <hyperlink ref="C111" r:id="rId101" display="http://www.perspektywy.pl/ucz_niep.php?ID=wykaz#059"/>
    <hyperlink ref="C112" r:id="rId102" display="http://www.perspektywy.pl/ucz_niep.php?ID=wykaz#060"/>
    <hyperlink ref="C113" r:id="rId103" display="http://www.perspektywy.pl/ucz_niep.php?ID=wykaz#061"/>
    <hyperlink ref="C114" r:id="rId104" display="http://www.perspektywy.pl/ucz_niep.php?ID=wykaz#062"/>
    <hyperlink ref="C115" r:id="rId105" display="http://www.perspektywy.pl/ucz_niep.php?ID=wykaz#063"/>
    <hyperlink ref="C116" r:id="rId106" display="http://www.perspektywy.pl/ucz_niep.php?ID=wykaz#064"/>
    <hyperlink ref="C117" r:id="rId107" display="http://www.perspektywy.pl/ucz_niep.php?ID=wykaz#067"/>
    <hyperlink ref="C118" r:id="rId108" display="http://www.perspektywy.pl/ucz_niep.php?ID=wykaz#068"/>
    <hyperlink ref="C119" r:id="rId109" display="http://www.perspektywy.pl/ucz_niep.php?ID=wykaz#069"/>
    <hyperlink ref="C120" r:id="rId110" display="http://www.perspektywy.pl/ucz_niep.php?ID=wykaz#071"/>
    <hyperlink ref="C121" r:id="rId111" display="http://www.perspektywy.pl/ucz_niep.php?ID=wykaz#073"/>
    <hyperlink ref="C122" r:id="rId112" display="http://www.perspektywy.pl/ucz_niep.php?ID=wykaz#074"/>
    <hyperlink ref="C123" r:id="rId113" display="http://www.perspektywy.pl/ucz_niep.php?ID=wykaz#075"/>
    <hyperlink ref="C124" r:id="rId114" display="http://www.perspektywy.pl/ucz_niep.php?ID=wykaz#076"/>
    <hyperlink ref="C125" r:id="rId115" display="http://www.perspektywy.pl/ucz_niep.php?ID=wykaz#077"/>
    <hyperlink ref="C126" r:id="rId116" display="http://www.perspektywy.pl/ucz_niep.php?ID=wykaz#078"/>
    <hyperlink ref="C127" r:id="rId117" display="http://www.perspektywy.pl/ucz_niep.php?ID=wykaz#079"/>
    <hyperlink ref="C128" r:id="rId118" display="http://www.perspektywy.pl/ucz_niep.php?ID=wykaz#081"/>
    <hyperlink ref="C129" r:id="rId119" display="http://www.perspektywy.pl/ucz_niep.php?ID=wykaz#082"/>
    <hyperlink ref="C130" r:id="rId120" display="http://www.perspektywy.pl/ucz_niep.php?ID=wykaz#083"/>
    <hyperlink ref="C131" r:id="rId121" display="http://www.perspektywy.pl/ucz_niep.php?ID=wykaz#084"/>
    <hyperlink ref="C132" r:id="rId122" display="http://www.perspektywy.pl/ucz_niep.php?ID=wykaz#085"/>
    <hyperlink ref="C133" r:id="rId123" display="http://www.perspektywy.pl/ucz_niep.php?ID=wykaz#086"/>
    <hyperlink ref="C134" r:id="rId124" display="http://www.perspektywy.pl/ucz_niep.php?ID=wykaz#087"/>
    <hyperlink ref="C135" r:id="rId125" display="http://www.perspektywy.pl/ucz_niep.php?ID=wykaz#088"/>
    <hyperlink ref="C136" r:id="rId126" display="http://www.perspektywy.pl/ucz_niep.php?ID=wykaz#089"/>
    <hyperlink ref="C137" r:id="rId127" display="http://www.perspektywy.pl/ucz_niep.php?ID=wykaz#090"/>
    <hyperlink ref="C138" r:id="rId128" display="http://www.perspektywy.pl/ucz_niep.php?ID=wykaz#091"/>
    <hyperlink ref="C139" r:id="rId129" display="http://www.perspektywy.pl/ucz_niep.php?ID=wykaz#094"/>
    <hyperlink ref="C140" r:id="rId130" display="http://www.perspektywy.pl/ucz_niep.php?ID=wykaz#095"/>
    <hyperlink ref="C141" r:id="rId131" display="http://www.perspektywy.pl/ucz_niep.php?ID=wykaz#096"/>
    <hyperlink ref="C142" r:id="rId132" display="http://www.perspektywy.pl/ucz_niep.php?ID=wykaz#097"/>
    <hyperlink ref="C143" r:id="rId133" display="http://www.perspektywy.pl/ucz_niep.php?ID=wykaz#098"/>
    <hyperlink ref="C144" r:id="rId134" display="http://www.perspektywy.pl/ucz_niep.php?ID=wykaz#103"/>
    <hyperlink ref="C145" r:id="rId135" display="http://www.perspektywy.pl/ucz_niep.php?ID=wykaz#104"/>
    <hyperlink ref="C146" r:id="rId136" display="http://www.perspektywy.pl/ucz_niep.php?ID=wykaz#106"/>
    <hyperlink ref="C147" r:id="rId137" display="http://www.perspektywy.pl/ucz_niep.php?ID=wykaz#107"/>
    <hyperlink ref="C148" r:id="rId138" display="http://www.perspektywy.pl/ucz_niep.php?ID=wykaz#108"/>
    <hyperlink ref="C149" r:id="rId139" display="http://www.perspektywy.pl/ucz_niep.php?ID=wykaz#110"/>
    <hyperlink ref="C150" r:id="rId140" display="http://www.perspektywy.pl/ucz_niep.php?ID=wykaz#111"/>
    <hyperlink ref="C151" r:id="rId141" display="http://www.perspektywy.pl/ucz_niep.php?ID=wykaz#112"/>
    <hyperlink ref="C152" r:id="rId142" display="http://www.perspektywy.pl/ucz_niep.php?ID=wykaz#113"/>
    <hyperlink ref="C153" r:id="rId143" display="http://www.perspektywy.pl/ucz_niep.php?ID=wykaz#114"/>
    <hyperlink ref="C154" r:id="rId144" display="http://www.perspektywy.pl/ucz_niep.php?ID=wykaz#115"/>
    <hyperlink ref="C155" r:id="rId145" display="http://www.perspektywy.pl/ucz_niep.php?ID=wykaz#116"/>
    <hyperlink ref="C156" r:id="rId146" display="http://www.perspektywy.pl/ucz_niep.php?ID=wykaz#117"/>
    <hyperlink ref="C157" r:id="rId147" display="http://www.perspektywy.pl/ucz_niep.php?ID=wykaz#118"/>
    <hyperlink ref="C158" r:id="rId148" display="http://www.perspektywy.pl/ucz_niep.php?ID=wykaz#119"/>
    <hyperlink ref="C159" r:id="rId149" display="http://www.perspektywy.pl/ucz_niep.php?ID=wykaz#121"/>
    <hyperlink ref="C160" r:id="rId150" display="http://www.perspektywy.pl/ucz_niep.php?ID=wykaz#122"/>
    <hyperlink ref="C161" r:id="rId151" display="http://www.perspektywy.pl/ucz_niep.php?ID=wykaz#124"/>
    <hyperlink ref="C162" r:id="rId152" display="http://www.perspektywy.pl/ucz_niep.php?ID=wykaz#125"/>
    <hyperlink ref="C163" r:id="rId153" display="http://www.perspektywy.pl/ucz_niep.php?ID=wykaz#126"/>
    <hyperlink ref="C164" r:id="rId154" display="http://www.perspektywy.pl/ucz_niep.php?ID=wykaz#127"/>
    <hyperlink ref="C165" r:id="rId155" display="http://www.perspektywy.pl/ucz_niep.php?ID=wykaz#129"/>
    <hyperlink ref="C166" r:id="rId156" display="http://www.perspektywy.pl/ucz_niep.php?ID=wykaz#131"/>
    <hyperlink ref="C167" r:id="rId157" display="http://www.perspektywy.pl/ucz_niep.php?ID=wykaz#132"/>
    <hyperlink ref="C168" r:id="rId158" display="http://www.perspektywy.pl/ucz_niep.php?ID=wykaz#134"/>
    <hyperlink ref="C169" r:id="rId159" display="http://www.perspektywy.pl/ucz_niep.php?ID=wykaz#135"/>
    <hyperlink ref="C170" r:id="rId160" display="http://www.perspektywy.pl/ucz_niep.php?ID=wykaz#303"/>
    <hyperlink ref="C171" r:id="rId161" display="http://www.perspektywy.pl/ucz_niep.php?ID=wykaz#137"/>
    <hyperlink ref="C172" r:id="rId162" display="http://www.perspektywy.pl/ucz_niep.php?ID=wykaz#138"/>
    <hyperlink ref="C173" r:id="rId163" display="http://www.perspektywy.pl/ucz_niep.php?ID=wykaz#139"/>
    <hyperlink ref="C174" r:id="rId164" display="http://www.perspektywy.pl/ucz_niep.php?ID=wykaz#140"/>
    <hyperlink ref="C175" r:id="rId165" display="http://www.perspektywy.pl/ucz_niep.php?ID=wykaz#141"/>
    <hyperlink ref="C176" r:id="rId166" display="http://www.perspektywy.pl/ucz_niep.php?ID=wykaz#142"/>
    <hyperlink ref="C177" r:id="rId167" display="http://www.perspektywy.pl/ucz_niep.php?ID=wykaz#147"/>
    <hyperlink ref="C178" r:id="rId168" display="http://www.perspektywy.pl/ucz_niep.php?ID=wykaz#149"/>
    <hyperlink ref="C179" r:id="rId169" display="http://www.perspektywy.pl/ucz_niep.php?ID=wykaz#153"/>
    <hyperlink ref="C180" r:id="rId170" display="http://www.perspektywy.pl/ucz_niep.php?ID=wykaz#155"/>
    <hyperlink ref="C181" r:id="rId171" display="http://www.perspektywy.pl/ucz_niep.php?ID=wykaz#156"/>
    <hyperlink ref="C182" r:id="rId172" display="http://www.perspektywy.pl/ucz_niep.php?ID=wykaz#157"/>
    <hyperlink ref="C183" r:id="rId173" display="http://www.perspektywy.pl/ucz_niep.php?ID=wykaz#159"/>
    <hyperlink ref="C184" r:id="rId174" display="http://www.perspektywy.pl/ucz_niep.php?ID=wykaz#161"/>
    <hyperlink ref="C185" r:id="rId175" display="http://www.perspektywy.pl/ucz_niep.php?ID=wykaz#162"/>
    <hyperlink ref="C186" r:id="rId176" display="http://www.perspektywy.pl/ucz_niep.php?ID=wykaz#164"/>
    <hyperlink ref="C187" r:id="rId177" display="http://www.perspektywy.pl/ucz_niep.php?ID=wykaz#165"/>
    <hyperlink ref="C188" r:id="rId178" display="http://www.perspektywy.pl/ucz_niep.php?ID=wykaz#166"/>
    <hyperlink ref="C189" r:id="rId179" display="http://www.perspektywy.pl/ucz_niep.php?ID=wykaz#168"/>
    <hyperlink ref="C190" r:id="rId180" display="http://www.perspektywy.pl/ucz_niep.php?ID=wykaz#169"/>
    <hyperlink ref="C191" r:id="rId181" display="http://www.perspektywy.pl/ucz_niep.php?ID=wykaz#171"/>
  </hyperlinks>
  <printOptions/>
  <pageMargins left="0.75" right="0.75" top="1" bottom="1" header="0" footer="0"/>
  <pageSetup horizontalDpi="300" verticalDpi="300" orientation="portrait" paperSize="9" r:id="rId18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Mayor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dc:creator>
  <cp:keywords/>
  <dc:description/>
  <cp:lastModifiedBy>xyy</cp:lastModifiedBy>
  <cp:lastPrinted>2002-07-27T02:05:02Z</cp:lastPrinted>
  <dcterms:created xsi:type="dcterms:W3CDTF">2002-07-01T08:37:47Z</dcterms:created>
  <dcterms:modified xsi:type="dcterms:W3CDTF">2003-12-02T05:15:05Z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