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431" yWindow="30" windowWidth="9390" windowHeight="7290" tabRatio="617" activeTab="0"/>
  </bookViews>
  <sheets>
    <sheet name="Index" sheetId="1" r:id="rId1"/>
    <sheet name="I. Institutions" sheetId="2" r:id="rId2"/>
    <sheet name="II. Enrollments" sheetId="3" r:id="rId3"/>
    <sheet name="III. Faculty" sheetId="4" r:id="rId4"/>
    <sheet name="IV. Funding" sheetId="5" r:id="rId5"/>
    <sheet name="Internet Sources" sheetId="6" r:id="rId6"/>
    <sheet name="List of private institutions" sheetId="7" r:id="rId7"/>
  </sheets>
  <externalReferences>
    <externalReference r:id="rId10"/>
  </externalReferences>
  <definedNames>
    <definedName name="_1.Número_de_instituciones">'I. Institutions'!$B$4</definedName>
    <definedName name="_2.1._Matrícula_por_tipo">'II. Enrollments'!$B$3</definedName>
    <definedName name="_2.2._Matrícula_por_sexo">'II. Enrollments'!$B$67</definedName>
    <definedName name="_2.3._Matrícula_según_localización_geográfica">'II. Enrollments'!$B$122</definedName>
    <definedName name="_2.4._Matrícula_según_estatus_de_los_alumnos">'II. Enrollments'!$B$174</definedName>
    <definedName name="_2.5._Matrícula_según_regimen">'II. Enrollments'!$B$229</definedName>
    <definedName name="_2.6._Matrícula_según_area_del_conocimiento">'II. Enrollments'!$B$285</definedName>
    <definedName name="_2.6._Matrícula_según_área_del_conocimiento">'II. Enrollments'!#REF!</definedName>
    <definedName name="_2.6._Matrícula_según_area_del_conominodo">'II. Enrollments'!$B$285</definedName>
    <definedName name="_2.6._Matrícula_según_regimen">'II. Enrollments'!$B$285</definedName>
    <definedName name="_2.7._Matrícula_según_nivel">'II. Enrollments'!$B$435</definedName>
    <definedName name="_2.7._Matrícula_según_regimen">'II. Enrollments'!$B$435</definedName>
    <definedName name="_3.1._Numero_de_docentes_por_tipo">'III. Faculty'!$B$3</definedName>
    <definedName name="_3.2._Número_de_docentes_según_estatus">'III. Faculty'!$B$65</definedName>
    <definedName name="_3.3._Número_de_docentes_según_grado_academico">'III. Faculty'!$B$112</definedName>
    <definedName name="_4.1._Ingresos_presupuestarios_por_fuente">'IV. Funding'!$B$2</definedName>
    <definedName name="a_1">'Index'!$C$172</definedName>
    <definedName name="a_10">'Index'!$C$181</definedName>
    <definedName name="a_2">'Index'!$C$173</definedName>
    <definedName name="a_3">'Index'!$C$174</definedName>
    <definedName name="a_4">'Index'!$C$175</definedName>
    <definedName name="a_5">'Index'!$C$176</definedName>
    <definedName name="a_6">'Index'!$C$177</definedName>
    <definedName name="a_7">'Index'!$C$178</definedName>
    <definedName name="a_8">'Index'!$C$179</definedName>
    <definedName name="a_9">'Index'!$C$180</definedName>
    <definedName name="ca_1">'Index'!$C$125</definedName>
    <definedName name="ca_2">'Index'!$C$126</definedName>
    <definedName name="ca_3">'Index'!$C$127</definedName>
    <definedName name="ed_1">'Index'!$C$184</definedName>
    <definedName name="ed_2">'Index'!$C$185</definedName>
    <definedName name="es_1">'Index'!$C$149</definedName>
    <definedName name="es_2">'Index'!$C$150</definedName>
    <definedName name="f_1">'Index'!$C$163</definedName>
    <definedName name="f_2">'Index'!$C$164</definedName>
    <definedName name="f_3">'Index'!$C$165</definedName>
    <definedName name="f_4">'Index'!$C$166</definedName>
    <definedName name="f_5">'Index'!$C$167</definedName>
    <definedName name="f_6">'Index'!$C$168</definedName>
    <definedName name="g_1">'Index'!$C$157</definedName>
    <definedName name="g_2">'Index'!$C$158</definedName>
    <definedName name="g_3">'Index'!$C$159</definedName>
    <definedName name="g_4">'Index'!$C$160</definedName>
    <definedName name="ge_1">'Index'!$C$140</definedName>
    <definedName name="ge_2">'Index'!$C$141</definedName>
    <definedName name="II.7._Matrícula_según_nivel">'[1]Sheet1'!$B$1</definedName>
    <definedName name="Indice">'Index'!$A$3</definedName>
    <definedName name="List_of_private_institutions__as_of_2000">'List of private institutions'!$B$2</definedName>
    <definedName name="Malaysia">'Index'!$C$125</definedName>
    <definedName name="Malaysia6Aug.xls">'Index'!$C$126</definedName>
    <definedName name="Malaysia6Aug03.xls">'Index'!$C$136</definedName>
    <definedName name="p_1">'Index'!$C$135</definedName>
    <definedName name="p_2">'Index'!$C$136</definedName>
    <definedName name="_xlnm.Print_Area" localSheetId="1">'I. Institutions'!$A$1:$N$64</definedName>
    <definedName name="_xlnm.Print_Area" localSheetId="2">'II. Enrollments'!$A$1:$N$397</definedName>
    <definedName name="_xlnm.Print_Area" localSheetId="3">'III. Faculty'!$A$1:$N$169</definedName>
    <definedName name="r_1">'Index'!$C$153</definedName>
    <definedName name="r_2">'Index'!$C$154</definedName>
    <definedName name="s_1">'Index'!$C$145</definedName>
    <definedName name="s_2">'Index'!$C$146</definedName>
    <definedName name="ss">'Index'!$C$135</definedName>
    <definedName name="t_1">'Index'!$C$131</definedName>
    <definedName name="t_2">'Index'!$C$132</definedName>
    <definedName name="xx">'Index'!$C$127</definedName>
  </definedNames>
  <calcPr fullCalcOnLoad="1"/>
</workbook>
</file>

<file path=xl/sharedStrings.xml><?xml version="1.0" encoding="utf-8"?>
<sst xmlns="http://schemas.openxmlformats.org/spreadsheetml/2006/main" count="863" uniqueCount="241">
  <si>
    <t>1. Agriculture</t>
  </si>
  <si>
    <t>2. Art &amp; Architecture</t>
  </si>
  <si>
    <t>3. Natural Sciences</t>
  </si>
  <si>
    <t>4. Social Sciences</t>
  </si>
  <si>
    <t>5. Law</t>
  </si>
  <si>
    <t>6. Humanities</t>
  </si>
  <si>
    <t>7. Education</t>
  </si>
  <si>
    <t>8. Technology</t>
  </si>
  <si>
    <t>9. Health</t>
  </si>
  <si>
    <t>10. Administration</t>
  </si>
  <si>
    <t>ca_1</t>
  </si>
  <si>
    <t>ca_2</t>
  </si>
  <si>
    <t>ca_3</t>
  </si>
  <si>
    <t>Variable</t>
  </si>
  <si>
    <t>t_1</t>
  </si>
  <si>
    <t>t_2</t>
  </si>
  <si>
    <t>Nº</t>
  </si>
  <si>
    <t>s_1</t>
  </si>
  <si>
    <t>s_2</t>
  </si>
  <si>
    <t>g_1</t>
  </si>
  <si>
    <t>g_2</t>
  </si>
  <si>
    <t>es_1</t>
  </si>
  <si>
    <t>es_2</t>
  </si>
  <si>
    <t>r_1</t>
  </si>
  <si>
    <t>r_2</t>
  </si>
  <si>
    <t>a_1</t>
  </si>
  <si>
    <t>a_2</t>
  </si>
  <si>
    <t>a_3</t>
  </si>
  <si>
    <t>a_4</t>
  </si>
  <si>
    <t>a_5</t>
  </si>
  <si>
    <t>a_6</t>
  </si>
  <si>
    <t>a_7</t>
  </si>
  <si>
    <t>a_8</t>
  </si>
  <si>
    <t>a_9</t>
  </si>
  <si>
    <t>a_10</t>
  </si>
  <si>
    <t>p_1</t>
  </si>
  <si>
    <t>p_2</t>
  </si>
  <si>
    <t>ed_1</t>
  </si>
  <si>
    <t>ed_2</t>
  </si>
  <si>
    <t>g_3</t>
  </si>
  <si>
    <t>g_4</t>
  </si>
  <si>
    <t>f_1</t>
  </si>
  <si>
    <t>f_2</t>
  </si>
  <si>
    <t>f_3</t>
  </si>
  <si>
    <t>f_4</t>
  </si>
  <si>
    <t>f_5</t>
  </si>
  <si>
    <t>f_6</t>
  </si>
  <si>
    <t>I.Institutions</t>
  </si>
  <si>
    <t>I.1. Number of institutions</t>
  </si>
  <si>
    <t>II.Enrollments</t>
  </si>
  <si>
    <t>II.1. Enrollments by type of institution</t>
  </si>
  <si>
    <t>II.2. Enrollments by gender</t>
  </si>
  <si>
    <t>II.3. Enrollments by geographical distribution</t>
  </si>
  <si>
    <t>II.4. Enrollments by time status of students</t>
  </si>
  <si>
    <t>II.5. Enrollments by type of program (onsite/distance)</t>
  </si>
  <si>
    <t>II.7. Enrollments by level of program (undergraduate/graduate)</t>
  </si>
  <si>
    <t>III. Faculty</t>
  </si>
  <si>
    <t>III.1. Faculty by type of institution</t>
  </si>
  <si>
    <t>III.2. Faculty by time status</t>
  </si>
  <si>
    <t>III.3. Faculty by highest degree earned</t>
  </si>
  <si>
    <t>English</t>
  </si>
  <si>
    <t>Category</t>
  </si>
  <si>
    <t>A. Private Institutions</t>
  </si>
  <si>
    <t>B. Public Institutions</t>
  </si>
  <si>
    <t>Type of institution</t>
  </si>
  <si>
    <t>1. Universities</t>
  </si>
  <si>
    <t>2. Non-university postsecondary</t>
  </si>
  <si>
    <t>Level</t>
  </si>
  <si>
    <t>1. Undergraduate</t>
  </si>
  <si>
    <t>2. Graduate</t>
  </si>
  <si>
    <t>Geographical</t>
  </si>
  <si>
    <t>1. Capital city</t>
  </si>
  <si>
    <t>2. Non capital city</t>
  </si>
  <si>
    <t>Gender</t>
  </si>
  <si>
    <t>1. Male</t>
  </si>
  <si>
    <t>2. Female</t>
  </si>
  <si>
    <t>Time status</t>
  </si>
  <si>
    <t>1. Full time</t>
  </si>
  <si>
    <t>2. Part time</t>
  </si>
  <si>
    <t>Type of program</t>
  </si>
  <si>
    <t>1. Onsite</t>
  </si>
  <si>
    <t>2. Distance learning</t>
  </si>
  <si>
    <t>Academic degree</t>
  </si>
  <si>
    <t>1. Ph.D.</t>
  </si>
  <si>
    <t>2. Master</t>
  </si>
  <si>
    <t>Revenue</t>
  </si>
  <si>
    <t>2.1. Tuition and fees</t>
  </si>
  <si>
    <t>2.3. Gifts</t>
  </si>
  <si>
    <t>2.4. Other</t>
  </si>
  <si>
    <t>Fields of study</t>
  </si>
  <si>
    <t>II.6. Enrollments by field of study</t>
  </si>
  <si>
    <t>Faculty status</t>
  </si>
  <si>
    <t>Notes</t>
  </si>
  <si>
    <t>Number of private institutions/Total number of institutions</t>
  </si>
  <si>
    <t>Number of private universities/Total number private institutions</t>
  </si>
  <si>
    <t>List of private institutions, as of 2000</t>
  </si>
  <si>
    <t>Notes about data presented above:</t>
  </si>
  <si>
    <t>Nºnote</t>
  </si>
  <si>
    <t>Explanation</t>
  </si>
  <si>
    <t>Name of source</t>
  </si>
  <si>
    <t>Description of source and URL address</t>
  </si>
  <si>
    <t>Sponsor of site</t>
  </si>
  <si>
    <t>Period of updating</t>
  </si>
  <si>
    <t>Private enrollments/Total enrollments</t>
  </si>
  <si>
    <t>Enrollments in private universities/Total private enrollments</t>
  </si>
  <si>
    <t>Enrollments in private universities/Total university enrollments</t>
  </si>
  <si>
    <t>Female enrollments/Total enrollments</t>
  </si>
  <si>
    <t>Female enrollments in private institutions/Total enrollments in private institutions</t>
  </si>
  <si>
    <t>Female enrollments in public institutions/Total enrollments in public institutions</t>
  </si>
  <si>
    <t>ge_1</t>
  </si>
  <si>
    <t>ge_2</t>
  </si>
  <si>
    <t>Total enrollments in capital city/Total enrollments</t>
  </si>
  <si>
    <t>Private enrollments in capital city/Total private enrollments</t>
  </si>
  <si>
    <t>Public enrollments in capital city/Total public enrollments</t>
  </si>
  <si>
    <t>Full time enrollments/Total enrollments</t>
  </si>
  <si>
    <t>Private full time enrollments/Total private enrollments</t>
  </si>
  <si>
    <t>Public full time enrollments/Total public enrollments</t>
  </si>
  <si>
    <t>Total onsite enrollments/Total enrollments</t>
  </si>
  <si>
    <t>Private onsite enrollments/Total private enrollments</t>
  </si>
  <si>
    <t>Public onsite enrollments/Total public enrollments</t>
  </si>
  <si>
    <t>Total enrollment in "hard" sciences/Total enrollments</t>
  </si>
  <si>
    <t>Private enrollments in "hard" sciences/Total private enrollments</t>
  </si>
  <si>
    <t>Public enrollments in "hard" sciences/Total public enrollments</t>
  </si>
  <si>
    <t>Faculty in private institutions/Total faculty</t>
  </si>
  <si>
    <t>Faculty in private universities/Total faculty in private institutions</t>
  </si>
  <si>
    <t>Faculty in public universities/Total faculty in public institutions</t>
  </si>
  <si>
    <t>Full time faculty/Total faculty</t>
  </si>
  <si>
    <t>Full time faculty in private institutions/Total faculty in private institutions</t>
  </si>
  <si>
    <t>Full time faculty in public institutions/Total faculty in public institutions</t>
  </si>
  <si>
    <t>Faculty with graduate degrees/Total faculty</t>
  </si>
  <si>
    <t>Faculty with graduate degrees in private institutions/Total faculty in private institutions</t>
  </si>
  <si>
    <t>Faculty with graduate degrees in public institutions/Total faculty in public institutions</t>
  </si>
  <si>
    <t>Name of institution</t>
  </si>
  <si>
    <t>IV. Institutional funding</t>
  </si>
  <si>
    <t>Ratios:</t>
  </si>
  <si>
    <t>3. First college degree</t>
  </si>
  <si>
    <t>4. Less than first college degree</t>
  </si>
  <si>
    <t xml:space="preserve">C.Total (private and public) </t>
  </si>
  <si>
    <t>Data with breakdowns other than institutional types appear on Section II, on enrollments.</t>
  </si>
  <si>
    <t>1. Public funding</t>
  </si>
  <si>
    <t>2. Private funding</t>
  </si>
  <si>
    <t>1.1. Appropriations</t>
  </si>
  <si>
    <t>1.2. Contracts and services</t>
  </si>
  <si>
    <t>1.3. Research grants</t>
  </si>
  <si>
    <t>WEB</t>
  </si>
  <si>
    <t>2.2. Contracts and services</t>
  </si>
  <si>
    <t>IV.1. Funding by source</t>
  </si>
  <si>
    <t>Total private funding in public institutions/Total funding in public institutions</t>
  </si>
  <si>
    <t>Funding of private institutions/Total funding</t>
  </si>
  <si>
    <t>Total private funding in private institutions/Total funding in private institutions</t>
  </si>
  <si>
    <t>http://</t>
  </si>
  <si>
    <t xml:space="preserve">Enrollment from the year 1995 to 1998 based on Tuanku Abdul Rahman College and MARA Institute of Tecnology. Since 1999, MARA Institute of Tecnology been upgraded as University Tecnology MARA (UiTM)   </t>
  </si>
  <si>
    <t>n.a</t>
  </si>
  <si>
    <t>University Colleges</t>
  </si>
  <si>
    <t>.a</t>
  </si>
  <si>
    <t>information not available</t>
  </si>
  <si>
    <t>4. Language Teacher</t>
  </si>
  <si>
    <t>5. Others</t>
  </si>
  <si>
    <t>Foreign University Campuses</t>
  </si>
  <si>
    <t>Private colleges are not allowed to confer their own degrees.</t>
  </si>
  <si>
    <t>Public colleges are not allowed to confer their own degrees.</t>
  </si>
  <si>
    <t>Public Universities</t>
  </si>
  <si>
    <t>Public Colleges</t>
  </si>
  <si>
    <t>Teachers Training Colleges</t>
  </si>
  <si>
    <t>Polytechnics</t>
  </si>
  <si>
    <t>Foreign University Branch Campuses</t>
  </si>
  <si>
    <t>Universities</t>
  </si>
  <si>
    <t>Colleges</t>
  </si>
  <si>
    <t>Teachers Traning Colleges</t>
  </si>
  <si>
    <t>University colleges are new universities which offer degrees in a limited number of fields of study.</t>
  </si>
  <si>
    <t>Universities are higher educational institutions which can confer their own degrees.</t>
  </si>
  <si>
    <t>Foreign universities set up branch campuses in Malaysia and the degrees are conferred by the foreign universities.</t>
  </si>
  <si>
    <t>Polytechnics offer certificate and diploma programmes only.</t>
  </si>
  <si>
    <t>Teachers training colleges confer a diploma in teaching.</t>
  </si>
  <si>
    <t>Number of private universities/Total number of universities</t>
  </si>
  <si>
    <t>No data are available for 2000, and these are the data for 2001.</t>
  </si>
  <si>
    <t>n.a.</t>
  </si>
  <si>
    <t>Data for 1980, 1985, 1990 are enrolment in public universities only. Data entered in the 2000 column are actually data for 2001.</t>
  </si>
  <si>
    <t>1. Professor</t>
  </si>
  <si>
    <t>2. Associare Professor</t>
  </si>
  <si>
    <t>3. Lecturer</t>
  </si>
  <si>
    <t>1. Ph.D</t>
  </si>
  <si>
    <t xml:space="preserve">No data available for  1980-2000 in private institutions . Data in 2000 column are data for 2001.  </t>
  </si>
  <si>
    <t xml:space="preserve">No data available for  categories according to academic qualification, but data are available for rank of positions. Most professors and associate </t>
  </si>
  <si>
    <t>professors would have a Ph.D. degree.</t>
  </si>
  <si>
    <t xml:space="preserve"> Universities</t>
  </si>
  <si>
    <t xml:space="preserve"> Colleges</t>
  </si>
  <si>
    <t>General programmes</t>
  </si>
  <si>
    <t>01 Basic programmes</t>
  </si>
  <si>
    <t>Educaction</t>
  </si>
  <si>
    <t>141 Teacher training</t>
  </si>
  <si>
    <t>142 Education science</t>
  </si>
  <si>
    <t>Humanities and Arts</t>
  </si>
  <si>
    <t xml:space="preserve">21 Arts </t>
  </si>
  <si>
    <t>22 Humanities</t>
  </si>
  <si>
    <t>Social Sciences, Business and Law</t>
  </si>
  <si>
    <t>31 Social and Behavioural science</t>
  </si>
  <si>
    <t>32 Journalism and information</t>
  </si>
  <si>
    <t>34 Business and administration</t>
  </si>
  <si>
    <t>38 Law</t>
  </si>
  <si>
    <t>Science</t>
  </si>
  <si>
    <t>42 Medicine</t>
  </si>
  <si>
    <t>44 Physical sciences</t>
  </si>
  <si>
    <t>46 Mathematics and statistics</t>
  </si>
  <si>
    <t>48 Computing</t>
  </si>
  <si>
    <t>Engineering, Manufacturing and Construction</t>
  </si>
  <si>
    <t>52 Engineering and engineering trades</t>
  </si>
  <si>
    <t>54 Manufacturing and processing</t>
  </si>
  <si>
    <t>58 Architecture and building</t>
  </si>
  <si>
    <t>Agriculture</t>
  </si>
  <si>
    <t>62 Agriculture</t>
  </si>
  <si>
    <t>64 Veterinary</t>
  </si>
  <si>
    <t>Health ands Welfare</t>
  </si>
  <si>
    <t>72 Health</t>
  </si>
  <si>
    <t>76 Social service</t>
  </si>
  <si>
    <t>Services</t>
  </si>
  <si>
    <t>81 Personal services</t>
  </si>
  <si>
    <t>84 Transport service</t>
  </si>
  <si>
    <t>85 Environmental protection</t>
  </si>
  <si>
    <t>86 Security service</t>
  </si>
  <si>
    <t>Not konwn or unspecified</t>
  </si>
  <si>
    <t>99 Not known or unspecified</t>
  </si>
  <si>
    <t>42 Medicine and Dentistry</t>
  </si>
  <si>
    <t>44 Pure Sciences</t>
  </si>
  <si>
    <t>42 Life sciences</t>
  </si>
  <si>
    <t>62 Agriculture, forestry and fishery</t>
  </si>
  <si>
    <t>mathematics and science</t>
  </si>
  <si>
    <t>architecture and manufacturing</t>
  </si>
  <si>
    <t>health and welfare</t>
  </si>
  <si>
    <t>arts and humanities includes Islamic studies, languages, literature, Malay culture, social science, library science and art &amp; design</t>
  </si>
  <si>
    <t>pure sciences refers to biology, chemistry and mathematics</t>
  </si>
  <si>
    <t>agriculture includes home science and human development</t>
  </si>
  <si>
    <t>2.1 Doctoral</t>
  </si>
  <si>
    <t>2.2 Master</t>
  </si>
  <si>
    <t>2.3. Other</t>
  </si>
  <si>
    <t>Total undergraduate enrollments/Total enrollments</t>
  </si>
  <si>
    <t>Private undergraduate enrollments/Total private enrollments</t>
  </si>
  <si>
    <t>Public undergraduate enrollments/Total public enrollments</t>
  </si>
  <si>
    <t>The data in 2000 column is data for 2001.</t>
  </si>
  <si>
    <t>Private Higher Education in Malaysia (Data Tables)</t>
  </si>
  <si>
    <t>II.7. Enrollment by level of program (undergraduate/graduate)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</si>
</sst>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Sí&quot;;&quot;Sí&quot;;&quot;No&quot;"/>
    <numFmt numFmtId="174" formatCode="&quot;Verdadero&quot;;&quot;Verdadero&quot;;&quot;Falso&quot;"/>
    <numFmt numFmtId="175" formatCode="&quot;Activado&quot;;&quot;Activado&quot;;&quot;Desactivado&quot;"/>
  </numFmts>
  <fonts count="37">
    <font>
      <sz val="10"/>
      <name val="Arial"/>
      <family val="0"/>
    </font>
    <font>
      <sz val="8"/>
      <name val="Verdana"/>
      <family val="2"/>
    </font>
    <font>
      <b/>
      <sz val="8"/>
      <name val="Verdana"/>
      <family val="2"/>
    </font>
    <font>
      <sz val="10"/>
      <name val="Verdana"/>
      <family val="2"/>
    </font>
    <font>
      <b/>
      <sz val="10"/>
      <name val="Verdana"/>
      <family val="2"/>
    </font>
    <font>
      <u val="single"/>
      <sz val="10"/>
      <color indexed="12"/>
      <name val="Arial"/>
      <family val="0"/>
    </font>
    <font>
      <u val="single"/>
      <sz val="10"/>
      <color indexed="36"/>
      <name val="Arial"/>
      <family val="0"/>
    </font>
    <font>
      <u val="single"/>
      <sz val="8"/>
      <color indexed="12"/>
      <name val="Verdana"/>
      <family val="2"/>
    </font>
    <font>
      <sz val="8"/>
      <color indexed="9"/>
      <name val="Verdana"/>
      <family val="2"/>
    </font>
    <font>
      <sz val="8"/>
      <name val="Arial"/>
      <family val="2"/>
    </font>
    <font>
      <b/>
      <sz val="10"/>
      <name val="Arial"/>
      <family val="2"/>
    </font>
    <font>
      <sz val="10"/>
      <color indexed="9"/>
      <name val="Arial"/>
      <family val="2"/>
    </font>
    <font>
      <b/>
      <sz val="10"/>
      <color indexed="9"/>
      <name val="Arial"/>
      <family val="2"/>
    </font>
    <font>
      <b/>
      <sz val="12"/>
      <name val="Verdana"/>
      <family val="2"/>
    </font>
    <font>
      <b/>
      <sz val="10"/>
      <color indexed="9"/>
      <name val="Verdana"/>
      <family val="2"/>
    </font>
    <font>
      <u val="single"/>
      <sz val="8"/>
      <name val="Verdana"/>
      <family val="2"/>
    </font>
    <font>
      <sz val="8"/>
      <color indexed="12"/>
      <name val="Verdana"/>
      <family val="2"/>
    </font>
    <font>
      <sz val="7"/>
      <name val="Verdana"/>
      <family val="2"/>
    </font>
    <font>
      <sz val="7"/>
      <name val="Arial"/>
      <family val="0"/>
    </font>
    <font>
      <b/>
      <sz val="8"/>
      <color indexed="9"/>
      <name val="Verdana"/>
      <family val="2"/>
    </font>
    <font>
      <sz val="10"/>
      <color indexed="12"/>
      <name val="Arial"/>
      <family val="2"/>
    </font>
    <font>
      <vertAlign val="superscript"/>
      <sz val="10"/>
      <name val="Verdana"/>
      <family val="2"/>
    </font>
    <font>
      <vertAlign val="superscript"/>
      <sz val="10"/>
      <name val="Arial"/>
      <family val="2"/>
    </font>
    <font>
      <sz val="12"/>
      <name val="Verdana"/>
      <family val="2"/>
    </font>
    <font>
      <sz val="12"/>
      <name val="Arial"/>
      <family val="2"/>
    </font>
    <font>
      <sz val="10"/>
      <color indexed="9"/>
      <name val="Verdana"/>
      <family val="2"/>
    </font>
    <font>
      <sz val="11"/>
      <name val="Verdana"/>
      <family val="2"/>
    </font>
    <font>
      <b/>
      <sz val="12"/>
      <name val="Arial"/>
      <family val="2"/>
    </font>
    <font>
      <i/>
      <sz val="10"/>
      <name val="Verdana"/>
      <family val="2"/>
    </font>
    <font>
      <sz val="11"/>
      <name val="Arial"/>
      <family val="2"/>
    </font>
    <font>
      <b/>
      <sz val="8"/>
      <name val="Arial"/>
      <family val="2"/>
    </font>
    <font>
      <b/>
      <sz val="8"/>
      <color indexed="12"/>
      <name val="Arial"/>
      <family val="2"/>
    </font>
    <font>
      <sz val="8"/>
      <color indexed="12"/>
      <name val="Arial"/>
      <family val="2"/>
    </font>
    <font>
      <i/>
      <sz val="8"/>
      <name val="Verdana"/>
      <family val="2"/>
    </font>
    <font>
      <vertAlign val="superscript"/>
      <sz val="10"/>
      <color indexed="9"/>
      <name val="Verdana"/>
      <family val="2"/>
    </font>
    <font>
      <b/>
      <sz val="9"/>
      <name val="Verdana"/>
      <family val="2"/>
    </font>
    <font>
      <u val="single"/>
      <sz val="10"/>
      <name val="Arial"/>
      <family val="0"/>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4"/>
        <bgColor indexed="64"/>
      </patternFill>
    </fill>
    <fill>
      <patternFill patternType="solid">
        <fgColor indexed="52"/>
        <bgColor indexed="64"/>
      </patternFill>
    </fill>
  </fills>
  <borders count="121">
    <border>
      <left/>
      <right/>
      <top/>
      <bottom/>
      <diagonal/>
    </border>
    <border>
      <left>
        <color indexed="63"/>
      </left>
      <right>
        <color indexed="63"/>
      </right>
      <top>
        <color indexed="63"/>
      </top>
      <bottom style="thin"/>
    </border>
    <border>
      <left>
        <color indexed="63"/>
      </left>
      <right>
        <color indexed="63"/>
      </right>
      <top style="thin"/>
      <bottom style="thin"/>
    </border>
    <border>
      <left style="hair"/>
      <right style="hair"/>
      <top style="hair"/>
      <bottom>
        <color indexed="63"/>
      </bottom>
    </border>
    <border>
      <left>
        <color indexed="63"/>
      </left>
      <right style="hair"/>
      <top style="hair"/>
      <bottom>
        <color indexed="63"/>
      </bottom>
    </border>
    <border>
      <left style="thin">
        <color indexed="54"/>
      </left>
      <right>
        <color indexed="63"/>
      </right>
      <top style="thin">
        <color indexed="54"/>
      </top>
      <bottom style="medium"/>
    </border>
    <border>
      <left>
        <color indexed="63"/>
      </left>
      <right>
        <color indexed="63"/>
      </right>
      <top style="thin">
        <color indexed="54"/>
      </top>
      <bottom style="medium"/>
    </border>
    <border>
      <left>
        <color indexed="63"/>
      </left>
      <right style="thin">
        <color indexed="54"/>
      </right>
      <top style="thin">
        <color indexed="54"/>
      </top>
      <bottom style="medium"/>
    </border>
    <border>
      <left>
        <color indexed="63"/>
      </left>
      <right style="thin">
        <color indexed="54"/>
      </right>
      <top>
        <color indexed="63"/>
      </top>
      <bottom style="thin"/>
    </border>
    <border>
      <left style="hair"/>
      <right style="thin">
        <color indexed="54"/>
      </right>
      <top style="hair"/>
      <bottom>
        <color indexed="63"/>
      </bottom>
    </border>
    <border>
      <left>
        <color indexed="63"/>
      </left>
      <right style="thin">
        <color indexed="54"/>
      </right>
      <top style="thin"/>
      <bottom style="thin"/>
    </border>
    <border>
      <left style="thin">
        <color indexed="54"/>
      </left>
      <right>
        <color indexed="63"/>
      </right>
      <top>
        <color indexed="63"/>
      </top>
      <bottom style="thin"/>
    </border>
    <border>
      <left style="thin">
        <color indexed="54"/>
      </left>
      <right>
        <color indexed="63"/>
      </right>
      <top style="thin"/>
      <bottom style="thin"/>
    </border>
    <border>
      <left style="thin">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thin">
        <color indexed="54"/>
      </right>
      <top style="hair">
        <color indexed="54"/>
      </top>
      <bottom style="hair">
        <color indexed="54"/>
      </bottom>
    </border>
    <border>
      <left style="thin">
        <color indexed="54"/>
      </left>
      <right>
        <color indexed="63"/>
      </right>
      <top style="hair">
        <color indexed="54"/>
      </top>
      <bottom style="thin">
        <color indexed="54"/>
      </bottom>
    </border>
    <border>
      <left>
        <color indexed="63"/>
      </left>
      <right>
        <color indexed="63"/>
      </right>
      <top style="hair">
        <color indexed="54"/>
      </top>
      <bottom style="thin">
        <color indexed="54"/>
      </bottom>
    </border>
    <border>
      <left>
        <color indexed="63"/>
      </left>
      <right style="thin">
        <color indexed="54"/>
      </right>
      <top style="hair">
        <color indexed="54"/>
      </top>
      <bottom style="thin">
        <color indexed="54"/>
      </bottom>
    </border>
    <border>
      <left style="thin">
        <color indexed="54"/>
      </left>
      <right>
        <color indexed="63"/>
      </right>
      <top>
        <color indexed="63"/>
      </top>
      <bottom style="hair">
        <color indexed="54"/>
      </bottom>
    </border>
    <border>
      <left>
        <color indexed="63"/>
      </left>
      <right>
        <color indexed="63"/>
      </right>
      <top>
        <color indexed="63"/>
      </top>
      <bottom style="hair">
        <color indexed="54"/>
      </bottom>
    </border>
    <border>
      <left>
        <color indexed="63"/>
      </left>
      <right style="thin">
        <color indexed="54"/>
      </right>
      <top>
        <color indexed="63"/>
      </top>
      <bottom style="hair">
        <color indexed="54"/>
      </bottom>
    </border>
    <border>
      <left>
        <color indexed="63"/>
      </left>
      <right style="thin"/>
      <top style="thin"/>
      <bottom style="thin"/>
    </border>
    <border>
      <left>
        <color indexed="63"/>
      </left>
      <right style="thin">
        <color indexed="54"/>
      </right>
      <top style="thin">
        <color indexed="54"/>
      </top>
      <bottom style="thin"/>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right>
        <color indexed="63"/>
      </right>
      <top style="thin"/>
      <bottom style="thin"/>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color indexed="63"/>
      </left>
      <right style="hair"/>
      <top>
        <color indexed="63"/>
      </top>
      <bottom style="hair"/>
    </border>
    <border>
      <left>
        <color indexed="63"/>
      </left>
      <right style="hair"/>
      <top style="hair"/>
      <bottom style="hair"/>
    </border>
    <border>
      <left style="thin">
        <color indexed="54"/>
      </left>
      <right>
        <color indexed="63"/>
      </right>
      <top>
        <color indexed="63"/>
      </top>
      <bottom style="thin">
        <color indexed="54"/>
      </bottom>
    </border>
    <border>
      <left>
        <color indexed="63"/>
      </left>
      <right style="hair"/>
      <top style="hair"/>
      <bottom style="thin">
        <color indexed="54"/>
      </bottom>
    </border>
    <border>
      <left style="thin">
        <color indexed="54"/>
      </left>
      <right style="thin">
        <color indexed="54"/>
      </right>
      <top style="hair">
        <color indexed="54"/>
      </top>
      <bottom style="hair">
        <color indexed="54"/>
      </bottom>
    </border>
    <border>
      <left style="thin">
        <color indexed="54"/>
      </left>
      <right style="thin">
        <color indexed="54"/>
      </right>
      <top style="hair">
        <color indexed="54"/>
      </top>
      <bottom style="thin">
        <color indexed="54"/>
      </bottom>
    </border>
    <border>
      <left style="thin">
        <color indexed="54"/>
      </left>
      <right style="thin">
        <color indexed="54"/>
      </right>
      <top>
        <color indexed="63"/>
      </top>
      <bottom style="hair">
        <color indexed="54"/>
      </bottom>
    </border>
    <border>
      <left>
        <color indexed="63"/>
      </left>
      <right>
        <color indexed="63"/>
      </right>
      <top style="thin">
        <color indexed="54"/>
      </top>
      <bottom>
        <color indexed="63"/>
      </bottom>
    </border>
    <border>
      <left>
        <color indexed="63"/>
      </left>
      <right style="thin">
        <color indexed="54"/>
      </right>
      <top style="thin">
        <color indexed="54"/>
      </top>
      <bottom>
        <color indexed="63"/>
      </bottom>
    </border>
    <border>
      <left style="thin">
        <color indexed="54"/>
      </left>
      <right>
        <color indexed="63"/>
      </right>
      <top style="thin">
        <color indexed="54"/>
      </top>
      <bottom>
        <color indexed="63"/>
      </bottom>
    </border>
    <border>
      <left>
        <color indexed="63"/>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style="thin">
        <color indexed="54"/>
      </right>
      <top style="hair"/>
      <bottom style="hair"/>
    </border>
    <border>
      <left>
        <color indexed="63"/>
      </left>
      <right style="thin">
        <color indexed="54"/>
      </right>
      <top style="hair"/>
      <bottom>
        <color indexed="63"/>
      </bottom>
    </border>
    <border>
      <left>
        <color indexed="63"/>
      </left>
      <right style="thin">
        <color indexed="54"/>
      </right>
      <top style="hair"/>
      <bottom style="thin">
        <color indexed="54"/>
      </bottom>
    </border>
    <border>
      <left>
        <color indexed="63"/>
      </left>
      <right style="thin">
        <color indexed="54"/>
      </right>
      <top>
        <color indexed="63"/>
      </top>
      <bottom style="hair"/>
    </border>
    <border>
      <left style="thin">
        <color indexed="54"/>
      </left>
      <right style="hair">
        <color indexed="54"/>
      </right>
      <top style="thin"/>
      <bottom style="hair">
        <color indexed="54"/>
      </bottom>
    </border>
    <border>
      <left style="hair">
        <color indexed="54"/>
      </left>
      <right style="hair">
        <color indexed="54"/>
      </right>
      <top style="thin"/>
      <bottom style="hair">
        <color indexed="54"/>
      </bottom>
    </border>
    <border>
      <left style="hair">
        <color indexed="54"/>
      </left>
      <right style="thin">
        <color indexed="54"/>
      </right>
      <top style="thin"/>
      <bottom style="hair">
        <color indexed="54"/>
      </bottom>
    </border>
    <border>
      <left style="hair">
        <color indexed="54"/>
      </left>
      <right style="thin">
        <color indexed="54"/>
      </right>
      <top style="hair">
        <color indexed="54"/>
      </top>
      <bottom style="hair">
        <color indexed="54"/>
      </bottom>
    </border>
    <border>
      <left style="thin">
        <color indexed="54"/>
      </left>
      <right style="hair">
        <color indexed="54"/>
      </right>
      <top style="hair">
        <color indexed="54"/>
      </top>
      <bottom style="thin"/>
    </border>
    <border>
      <left style="hair">
        <color indexed="54"/>
      </left>
      <right style="hair">
        <color indexed="54"/>
      </right>
      <top style="hair">
        <color indexed="54"/>
      </top>
      <bottom style="thin"/>
    </border>
    <border>
      <left style="hair">
        <color indexed="54"/>
      </left>
      <right style="thin">
        <color indexed="54"/>
      </right>
      <top style="hair">
        <color indexed="54"/>
      </top>
      <bottom style="thin"/>
    </border>
    <border>
      <left>
        <color indexed="63"/>
      </left>
      <right>
        <color indexed="63"/>
      </right>
      <top>
        <color indexed="63"/>
      </top>
      <bottom style="medium"/>
    </border>
    <border>
      <left>
        <color indexed="63"/>
      </left>
      <right style="hair">
        <color indexed="54"/>
      </right>
      <top>
        <color indexed="63"/>
      </top>
      <bottom style="hair">
        <color indexed="54"/>
      </bottom>
    </border>
    <border>
      <left>
        <color indexed="63"/>
      </left>
      <right style="hair">
        <color indexed="54"/>
      </right>
      <top style="hair">
        <color indexed="54"/>
      </top>
      <bottom style="thin">
        <color indexed="54"/>
      </bottom>
    </border>
    <border>
      <left>
        <color indexed="63"/>
      </left>
      <right style="hair"/>
      <top style="thin"/>
      <bottom>
        <color indexed="63"/>
      </bottom>
    </border>
    <border>
      <left>
        <color indexed="63"/>
      </left>
      <right style="thin">
        <color indexed="54"/>
      </right>
      <top style="thin"/>
      <bottom>
        <color indexed="63"/>
      </bottom>
    </border>
    <border>
      <left style="thin">
        <color indexed="54"/>
      </left>
      <right style="hair"/>
      <top style="thin"/>
      <bottom style="thin"/>
    </border>
    <border>
      <left>
        <color indexed="63"/>
      </left>
      <right style="hair"/>
      <top style="thin"/>
      <bottom style="thin"/>
    </border>
    <border>
      <left style="hair"/>
      <right style="hair"/>
      <top style="thin"/>
      <bottom style="thin"/>
    </border>
    <border>
      <left style="hair"/>
      <right style="thin">
        <color indexed="54"/>
      </right>
      <top style="thin"/>
      <bottom style="thin"/>
    </border>
    <border>
      <left style="thin">
        <color indexed="54"/>
      </left>
      <right>
        <color indexed="63"/>
      </right>
      <top style="thin"/>
      <bottom>
        <color indexed="63"/>
      </bottom>
    </border>
    <border>
      <left>
        <color indexed="63"/>
      </left>
      <right>
        <color indexed="63"/>
      </right>
      <top style="thin"/>
      <bottom>
        <color indexed="63"/>
      </bottom>
    </border>
    <border>
      <left>
        <color indexed="63"/>
      </left>
      <right style="hair"/>
      <top style="thin">
        <color indexed="54"/>
      </top>
      <bottom style="hair"/>
    </border>
    <border>
      <left>
        <color indexed="63"/>
      </left>
      <right style="thin">
        <color indexed="54"/>
      </right>
      <top style="thin">
        <color indexed="54"/>
      </top>
      <bottom style="hair"/>
    </border>
    <border>
      <left>
        <color indexed="63"/>
      </left>
      <right style="hair"/>
      <top>
        <color indexed="63"/>
      </top>
      <bottom>
        <color indexed="63"/>
      </bottom>
    </border>
    <border>
      <left style="hair"/>
      <right style="hair"/>
      <top>
        <color indexed="63"/>
      </top>
      <bottom>
        <color indexed="63"/>
      </bottom>
    </border>
    <border>
      <left style="hair"/>
      <right style="thin">
        <color indexed="54"/>
      </right>
      <top>
        <color indexed="63"/>
      </top>
      <bottom>
        <color indexed="63"/>
      </bottom>
    </border>
    <border>
      <left style="thin">
        <color indexed="54"/>
      </left>
      <right style="thin">
        <color indexed="54"/>
      </right>
      <top style="thin"/>
      <bottom style="thin"/>
    </border>
    <border>
      <left style="thin">
        <color indexed="54"/>
      </left>
      <right style="thin">
        <color indexed="54"/>
      </right>
      <top style="thin">
        <color indexed="54"/>
      </top>
      <bottom style="thin"/>
    </border>
    <border>
      <left style="thin">
        <color indexed="54"/>
      </left>
      <right style="thin">
        <color indexed="54"/>
      </right>
      <top>
        <color indexed="63"/>
      </top>
      <bottom>
        <color indexed="63"/>
      </bottom>
    </border>
    <border>
      <left style="thin">
        <color indexed="54"/>
      </left>
      <right style="thin">
        <color indexed="54"/>
      </right>
      <top style="thin"/>
      <bottom>
        <color indexed="63"/>
      </bottom>
    </border>
    <border>
      <left style="thin">
        <color indexed="54"/>
      </left>
      <right style="thin">
        <color indexed="54"/>
      </right>
      <top style="thin">
        <color indexed="54"/>
      </top>
      <bottom>
        <color indexed="63"/>
      </bottom>
    </border>
    <border>
      <left>
        <color indexed="63"/>
      </left>
      <right>
        <color indexed="63"/>
      </right>
      <top style="thin">
        <color indexed="54"/>
      </top>
      <bottom style="thin"/>
    </border>
    <border>
      <left style="thin">
        <color indexed="54"/>
      </left>
      <right style="thin">
        <color indexed="54"/>
      </right>
      <top>
        <color indexed="63"/>
      </top>
      <bottom style="thin"/>
    </border>
    <border>
      <left style="thin">
        <color indexed="54"/>
      </left>
      <right style="thin">
        <color indexed="54"/>
      </right>
      <top>
        <color indexed="63"/>
      </top>
      <bottom style="thin">
        <color indexed="54"/>
      </bottom>
    </border>
    <border>
      <left>
        <color indexed="63"/>
      </left>
      <right style="hair"/>
      <top style="hair"/>
      <bottom style="thin"/>
    </border>
    <border>
      <left>
        <color indexed="63"/>
      </left>
      <right style="thin">
        <color indexed="54"/>
      </right>
      <top style="hair"/>
      <bottom style="thin"/>
    </border>
    <border>
      <left style="thin">
        <color indexed="54"/>
      </left>
      <right style="hair">
        <color indexed="54"/>
      </right>
      <top style="hair">
        <color indexed="54"/>
      </top>
      <bottom style="hair">
        <color indexed="54"/>
      </bottom>
    </border>
    <border>
      <left style="hair">
        <color indexed="54"/>
      </left>
      <right style="hair">
        <color indexed="54"/>
      </right>
      <top style="hair">
        <color indexed="54"/>
      </top>
      <bottom style="hair">
        <color indexed="54"/>
      </bottom>
    </border>
    <border>
      <left>
        <color indexed="63"/>
      </left>
      <right style="hair"/>
      <top style="thin"/>
      <bottom style="hair"/>
    </border>
    <border>
      <left style="hair"/>
      <right style="hair"/>
      <top style="thin"/>
      <bottom style="hair"/>
    </border>
    <border>
      <left style="hair"/>
      <right style="thin">
        <color indexed="54"/>
      </right>
      <top style="thin"/>
      <bottom style="hair"/>
    </border>
    <border>
      <left style="hair"/>
      <right style="hair"/>
      <top style="hair"/>
      <bottom style="hair"/>
    </border>
    <border>
      <left style="hair"/>
      <right style="hair"/>
      <top>
        <color indexed="63"/>
      </top>
      <bottom style="hair"/>
    </border>
    <border>
      <left style="thin"/>
      <right>
        <color indexed="63"/>
      </right>
      <top style="thin"/>
      <bottom>
        <color indexed="63"/>
      </bottom>
    </border>
    <border>
      <left style="thin">
        <color indexed="54"/>
      </left>
      <right style="hair"/>
      <top style="thin"/>
      <bottom>
        <color indexed="63"/>
      </bottom>
    </border>
    <border>
      <left style="thin">
        <color indexed="54"/>
      </left>
      <right style="hair"/>
      <top style="thin">
        <color indexed="54"/>
      </top>
      <bottom style="hair"/>
    </border>
    <border>
      <left style="thin">
        <color indexed="54"/>
      </left>
      <right style="hair"/>
      <top>
        <color indexed="63"/>
      </top>
      <bottom style="hair"/>
    </border>
    <border>
      <left style="thin">
        <color indexed="54"/>
      </left>
      <right style="hair"/>
      <top style="hair"/>
      <bottom style="hair"/>
    </border>
    <border>
      <left style="thin">
        <color indexed="54"/>
      </left>
      <right style="hair"/>
      <top style="hair"/>
      <bottom style="thin">
        <color indexed="5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color indexed="54"/>
      </bottom>
    </border>
    <border>
      <left>
        <color indexed="63"/>
      </left>
      <right style="thin"/>
      <top style="thin"/>
      <bottom>
        <color indexed="63"/>
      </bottom>
    </border>
    <border>
      <left style="hair"/>
      <right style="hair"/>
      <top style="hair"/>
      <bottom style="thin">
        <color indexed="54"/>
      </bottom>
    </border>
    <border>
      <left style="hair"/>
      <right style="thin">
        <color indexed="54"/>
      </right>
      <top style="hair"/>
      <bottom style="thin">
        <color indexed="54"/>
      </bottom>
    </border>
    <border>
      <left>
        <color indexed="63"/>
      </left>
      <right style="thin">
        <color indexed="54"/>
      </right>
      <top style="thin"/>
      <bottom style="hair"/>
    </border>
    <border>
      <left style="hair"/>
      <right style="thin">
        <color indexed="54"/>
      </right>
      <top>
        <color indexed="63"/>
      </top>
      <bottom style="hair"/>
    </border>
    <border>
      <left style="hair"/>
      <right style="thin">
        <color indexed="54"/>
      </right>
      <top style="hair"/>
      <bottom style="hair"/>
    </border>
    <border>
      <left style="thin">
        <color indexed="54"/>
      </left>
      <right>
        <color indexed="63"/>
      </right>
      <top>
        <color indexed="63"/>
      </top>
      <bottom style="medium"/>
    </border>
    <border>
      <left style="thin">
        <color indexed="54"/>
      </left>
      <right style="thin">
        <color indexed="54"/>
      </right>
      <top>
        <color indexed="63"/>
      </top>
      <bottom style="medium"/>
    </border>
    <border>
      <left>
        <color indexed="63"/>
      </left>
      <right style="hair"/>
      <top>
        <color indexed="63"/>
      </top>
      <bottom style="medium"/>
    </border>
    <border>
      <left style="hair"/>
      <right style="hair"/>
      <top>
        <color indexed="63"/>
      </top>
      <bottom style="medium"/>
    </border>
    <border>
      <left style="hair"/>
      <right style="thin">
        <color indexed="54"/>
      </right>
      <top>
        <color indexed="63"/>
      </top>
      <bottom style="medium"/>
    </border>
    <border>
      <left style="thin">
        <color indexed="54"/>
      </left>
      <right style="hair"/>
      <top style="thin"/>
      <bottom style="hair">
        <color indexed="54"/>
      </bottom>
    </border>
    <border>
      <left style="thin">
        <color indexed="54"/>
      </left>
      <right style="hair"/>
      <top style="hair">
        <color indexed="54"/>
      </top>
      <bottom style="hair"/>
    </border>
    <border>
      <left style="thin">
        <color indexed="54"/>
      </left>
      <right style="hair"/>
      <top style="hair">
        <color indexed="54"/>
      </top>
      <bottom style="hair">
        <color indexed="54"/>
      </bottom>
    </border>
    <border>
      <left style="hair"/>
      <right style="hair"/>
      <top style="hair"/>
      <bottom style="thin"/>
    </border>
    <border>
      <left style="hair"/>
      <right style="thin">
        <color indexed="54"/>
      </right>
      <top style="hair"/>
      <bottom style="thin"/>
    </border>
    <border>
      <left style="hair"/>
      <right style="hair"/>
      <top style="thin"/>
      <bottom>
        <color indexed="63"/>
      </bottom>
    </border>
    <border>
      <left style="hair"/>
      <right style="thin">
        <color indexed="54"/>
      </right>
      <top style="thin"/>
      <bottom>
        <color indexed="63"/>
      </bottom>
    </border>
    <border>
      <left>
        <color indexed="63"/>
      </left>
      <right style="hair">
        <color indexed="54"/>
      </right>
      <top style="thin"/>
      <bottom style="hair">
        <color indexed="54"/>
      </bottom>
    </border>
    <border>
      <left>
        <color indexed="63"/>
      </left>
      <right style="hair">
        <color indexed="54"/>
      </right>
      <top style="hair">
        <color indexed="54"/>
      </top>
      <bottom style="hair">
        <color indexed="54"/>
      </bottom>
    </border>
    <border>
      <left>
        <color indexed="63"/>
      </left>
      <right style="hair">
        <color indexed="54"/>
      </right>
      <top style="hair">
        <color indexed="54"/>
      </top>
      <bottom style="thin"/>
    </border>
    <border>
      <left style="thin">
        <color indexed="54"/>
      </left>
      <right style="hair"/>
      <top>
        <color indexed="63"/>
      </top>
      <bottom>
        <color indexed="63"/>
      </bottom>
    </border>
    <border>
      <left style="thin">
        <color indexed="54"/>
      </left>
      <right style="hair"/>
      <top style="hair"/>
      <bottom>
        <color indexed="63"/>
      </bottom>
    </border>
    <border>
      <left style="thin">
        <color indexed="54"/>
      </left>
      <right>
        <color indexed="63"/>
      </right>
      <top style="thin">
        <color indexed="54"/>
      </top>
      <bottom style="hair">
        <color indexed="54"/>
      </bottom>
    </border>
    <border>
      <left>
        <color indexed="63"/>
      </left>
      <right>
        <color indexed="63"/>
      </right>
      <top style="thin">
        <color indexed="54"/>
      </top>
      <bottom style="hair">
        <color indexed="54"/>
      </bottom>
    </border>
    <border>
      <left>
        <color indexed="63"/>
      </left>
      <right style="thin">
        <color indexed="54"/>
      </right>
      <top style="thin">
        <color indexed="54"/>
      </top>
      <bottom style="hair">
        <color indexed="54"/>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65">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1" fillId="0" borderId="0" xfId="0" applyFont="1" applyAlignment="1">
      <alignment vertical="top" wrapText="1"/>
    </xf>
    <xf numFmtId="0" fontId="7" fillId="0" borderId="0" xfId="2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2" borderId="1" xfId="0" applyFont="1" applyFill="1" applyBorder="1" applyAlignment="1">
      <alignment horizontal="center" vertical="top"/>
    </xf>
    <xf numFmtId="0" fontId="1" fillId="2" borderId="2" xfId="0" applyFont="1" applyFill="1" applyBorder="1" applyAlignment="1">
      <alignment horizontal="center" vertical="top"/>
    </xf>
    <xf numFmtId="0" fontId="2" fillId="0" borderId="0" xfId="0" applyFont="1" applyAlignment="1">
      <alignment vertical="top"/>
    </xf>
    <xf numFmtId="0" fontId="0" fillId="0" borderId="0" xfId="0" applyFont="1" applyFill="1" applyAlignment="1">
      <alignment/>
    </xf>
    <xf numFmtId="0" fontId="1" fillId="3" borderId="3" xfId="0" applyFont="1" applyFill="1" applyBorder="1" applyAlignment="1">
      <alignment horizontal="center" vertical="top"/>
    </xf>
    <xf numFmtId="0" fontId="0" fillId="3" borderId="0" xfId="0" applyFont="1" applyFill="1" applyBorder="1" applyAlignment="1">
      <alignment/>
    </xf>
    <xf numFmtId="0" fontId="5" fillId="0" borderId="0" xfId="20" applyFont="1" applyFill="1" applyAlignment="1">
      <alignment vertical="top"/>
    </xf>
    <xf numFmtId="0" fontId="5" fillId="0" borderId="0" xfId="20" applyAlignment="1">
      <alignment vertical="top" wrapText="1"/>
    </xf>
    <xf numFmtId="0" fontId="1" fillId="3" borderId="4" xfId="0" applyFont="1" applyFill="1" applyBorder="1" applyAlignment="1">
      <alignment horizontal="center" vertical="top"/>
    </xf>
    <xf numFmtId="0" fontId="10" fillId="0" borderId="0" xfId="0" applyFont="1" applyAlignment="1">
      <alignment/>
    </xf>
    <xf numFmtId="0" fontId="5" fillId="0" borderId="0" xfId="20" applyFont="1" applyAlignment="1">
      <alignment/>
    </xf>
    <xf numFmtId="0" fontId="8" fillId="4" borderId="5" xfId="0" applyFont="1" applyFill="1" applyBorder="1" applyAlignment="1">
      <alignment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1" fillId="2" borderId="8" xfId="0" applyFont="1" applyFill="1" applyBorder="1" applyAlignment="1">
      <alignment horizontal="center" vertical="top"/>
    </xf>
    <xf numFmtId="0" fontId="1" fillId="3" borderId="9" xfId="0" applyFont="1" applyFill="1" applyBorder="1" applyAlignment="1">
      <alignment horizontal="center" vertical="top"/>
    </xf>
    <xf numFmtId="0" fontId="1" fillId="2" borderId="10" xfId="0" applyFont="1" applyFill="1" applyBorder="1" applyAlignment="1">
      <alignment horizontal="center" vertical="top"/>
    </xf>
    <xf numFmtId="0" fontId="8" fillId="4" borderId="7" xfId="0" applyFont="1" applyFill="1" applyBorder="1" applyAlignment="1">
      <alignment vertical="center"/>
    </xf>
    <xf numFmtId="0" fontId="1" fillId="2" borderId="8" xfId="0" applyFont="1" applyFill="1" applyBorder="1" applyAlignment="1">
      <alignment vertical="top"/>
    </xf>
    <xf numFmtId="0" fontId="1" fillId="2" borderId="10" xfId="0" applyFont="1" applyFill="1" applyBorder="1" applyAlignment="1">
      <alignment vertical="top"/>
    </xf>
    <xf numFmtId="0" fontId="2" fillId="2" borderId="11" xfId="0" applyFont="1" applyFill="1" applyBorder="1" applyAlignment="1">
      <alignment vertical="top"/>
    </xf>
    <xf numFmtId="0" fontId="2" fillId="2" borderId="12" xfId="0" applyFont="1" applyFill="1" applyBorder="1" applyAlignment="1">
      <alignment vertical="top"/>
    </xf>
    <xf numFmtId="0" fontId="1" fillId="0" borderId="0" xfId="0" applyFont="1" applyFill="1" applyBorder="1" applyAlignment="1">
      <alignment horizontal="center" vertical="top"/>
    </xf>
    <xf numFmtId="0" fontId="8" fillId="0" borderId="0" xfId="0" applyFont="1" applyFill="1" applyBorder="1" applyAlignment="1">
      <alignment horizontal="center" vertical="center"/>
    </xf>
    <xf numFmtId="172" fontId="0" fillId="0" borderId="0" xfId="22" applyNumberFormat="1" applyFont="1" applyFill="1" applyBorder="1" applyAlignment="1">
      <alignment horizontal="center" vertical="top"/>
    </xf>
    <xf numFmtId="172" fontId="1" fillId="0" borderId="0" xfId="22" applyNumberFormat="1" applyFont="1" applyFill="1" applyBorder="1" applyAlignment="1">
      <alignment horizontal="center" vertical="top"/>
    </xf>
    <xf numFmtId="0" fontId="1" fillId="0" borderId="0" xfId="0" applyFont="1" applyFill="1" applyAlignment="1">
      <alignment horizontal="center" vertical="top"/>
    </xf>
    <xf numFmtId="0" fontId="2" fillId="0" borderId="0" xfId="0" applyFont="1" applyAlignment="1">
      <alignment/>
    </xf>
    <xf numFmtId="0" fontId="0" fillId="3" borderId="0" xfId="0" applyFont="1" applyFill="1" applyBorder="1" applyAlignment="1">
      <alignment vertical="top"/>
    </xf>
    <xf numFmtId="0" fontId="0" fillId="3" borderId="13" xfId="0" applyFont="1" applyFill="1" applyBorder="1" applyAlignment="1">
      <alignment vertical="top"/>
    </xf>
    <xf numFmtId="0" fontId="1" fillId="0" borderId="14" xfId="0" applyFont="1" applyBorder="1" applyAlignment="1">
      <alignment vertical="top" wrapText="1"/>
    </xf>
    <xf numFmtId="172" fontId="0" fillId="3" borderId="14" xfId="22" applyNumberFormat="1" applyFont="1" applyFill="1" applyBorder="1" applyAlignment="1">
      <alignment horizontal="center" vertical="top"/>
    </xf>
    <xf numFmtId="172" fontId="0" fillId="3" borderId="15" xfId="22" applyNumberFormat="1" applyFont="1" applyFill="1" applyBorder="1" applyAlignment="1">
      <alignment horizontal="center" vertical="top"/>
    </xf>
    <xf numFmtId="0" fontId="0" fillId="3" borderId="16" xfId="0" applyFont="1" applyFill="1" applyBorder="1" applyAlignment="1">
      <alignment vertical="top"/>
    </xf>
    <xf numFmtId="172" fontId="0" fillId="3" borderId="17" xfId="22" applyNumberFormat="1" applyFont="1" applyFill="1" applyBorder="1" applyAlignment="1">
      <alignment horizontal="center" vertical="top"/>
    </xf>
    <xf numFmtId="172" fontId="0" fillId="3" borderId="18" xfId="22" applyNumberFormat="1" applyFont="1" applyFill="1" applyBorder="1" applyAlignment="1">
      <alignment horizontal="center" vertical="top"/>
    </xf>
    <xf numFmtId="0" fontId="0" fillId="3" borderId="19" xfId="0" applyFont="1" applyFill="1" applyBorder="1" applyAlignment="1">
      <alignment vertical="top"/>
    </xf>
    <xf numFmtId="0" fontId="1" fillId="0" borderId="20" xfId="0" applyFont="1" applyBorder="1" applyAlignment="1">
      <alignment vertical="top" wrapText="1"/>
    </xf>
    <xf numFmtId="172" fontId="0" fillId="3" borderId="20" xfId="22" applyNumberFormat="1" applyFont="1" applyFill="1" applyBorder="1" applyAlignment="1">
      <alignment horizontal="center" vertical="top"/>
    </xf>
    <xf numFmtId="172" fontId="0" fillId="3" borderId="21" xfId="22" applyNumberFormat="1" applyFont="1" applyFill="1" applyBorder="1" applyAlignment="1">
      <alignment horizontal="center" vertical="top"/>
    </xf>
    <xf numFmtId="0" fontId="11" fillId="4" borderId="22" xfId="0" applyFont="1" applyFill="1" applyBorder="1" applyAlignment="1">
      <alignment/>
    </xf>
    <xf numFmtId="0" fontId="11" fillId="4" borderId="23" xfId="0" applyFont="1" applyFill="1" applyBorder="1" applyAlignment="1">
      <alignment/>
    </xf>
    <xf numFmtId="0" fontId="1" fillId="2" borderId="11" xfId="0" applyFont="1" applyFill="1" applyBorder="1" applyAlignment="1">
      <alignment vertical="top"/>
    </xf>
    <xf numFmtId="0" fontId="13" fillId="5" borderId="24" xfId="0" applyFont="1" applyFill="1" applyBorder="1" applyAlignment="1">
      <alignment vertical="top"/>
    </xf>
    <xf numFmtId="0" fontId="1" fillId="5" borderId="25" xfId="0" applyFont="1" applyFill="1" applyBorder="1" applyAlignment="1">
      <alignment vertical="top"/>
    </xf>
    <xf numFmtId="0" fontId="1" fillId="5" borderId="25" xfId="0" applyFont="1" applyFill="1" applyBorder="1" applyAlignment="1">
      <alignment horizontal="center" vertical="top"/>
    </xf>
    <xf numFmtId="0" fontId="1" fillId="5" borderId="26" xfId="0" applyFont="1" applyFill="1" applyBorder="1" applyAlignment="1">
      <alignment horizontal="center" vertical="top"/>
    </xf>
    <xf numFmtId="0" fontId="11" fillId="4" borderId="27" xfId="0" applyFont="1" applyFill="1" applyBorder="1" applyAlignment="1">
      <alignment/>
    </xf>
    <xf numFmtId="0" fontId="1" fillId="2" borderId="0" xfId="0" applyFont="1" applyFill="1" applyBorder="1" applyAlignment="1">
      <alignment vertical="top"/>
    </xf>
    <xf numFmtId="0" fontId="1" fillId="2" borderId="28" xfId="0" applyFont="1" applyFill="1" applyBorder="1" applyAlignment="1">
      <alignment vertical="top"/>
    </xf>
    <xf numFmtId="0" fontId="1" fillId="2" borderId="29" xfId="0" applyFont="1" applyFill="1" applyBorder="1" applyAlignment="1">
      <alignment vertical="top"/>
    </xf>
    <xf numFmtId="0" fontId="1" fillId="2" borderId="30" xfId="0" applyFont="1" applyFill="1" applyBorder="1" applyAlignment="1">
      <alignment horizontal="center" vertical="top"/>
    </xf>
    <xf numFmtId="0" fontId="1" fillId="2" borderId="31" xfId="0" applyFont="1" applyFill="1" applyBorder="1" applyAlignment="1">
      <alignment horizontal="center" vertical="top"/>
    </xf>
    <xf numFmtId="0" fontId="1" fillId="2" borderId="32" xfId="0" applyFont="1" applyFill="1" applyBorder="1" applyAlignment="1">
      <alignment vertical="top"/>
    </xf>
    <xf numFmtId="0" fontId="1" fillId="2" borderId="33" xfId="0" applyFont="1" applyFill="1" applyBorder="1" applyAlignment="1">
      <alignment horizontal="center" vertical="top"/>
    </xf>
    <xf numFmtId="0" fontId="1" fillId="2" borderId="1" xfId="0" applyFont="1" applyFill="1" applyBorder="1" applyAlignment="1">
      <alignment vertical="top"/>
    </xf>
    <xf numFmtId="0" fontId="1" fillId="2" borderId="2" xfId="0" applyFont="1" applyFill="1" applyBorder="1" applyAlignment="1">
      <alignment vertical="top"/>
    </xf>
    <xf numFmtId="0" fontId="1" fillId="0" borderId="34" xfId="0" applyFont="1" applyBorder="1" applyAlignment="1">
      <alignment vertical="top" wrapText="1"/>
    </xf>
    <xf numFmtId="0" fontId="1" fillId="0" borderId="14" xfId="0" applyFont="1" applyBorder="1" applyAlignment="1">
      <alignment horizontal="center" vertical="top" wrapText="1"/>
    </xf>
    <xf numFmtId="0" fontId="1" fillId="0" borderId="35" xfId="0" applyFont="1" applyBorder="1" applyAlignment="1">
      <alignment vertical="top" wrapText="1"/>
    </xf>
    <xf numFmtId="0" fontId="1" fillId="0" borderId="36" xfId="0" applyFont="1" applyBorder="1" applyAlignment="1">
      <alignment vertical="top" wrapText="1"/>
    </xf>
    <xf numFmtId="0" fontId="1" fillId="0" borderId="20" xfId="0" applyFont="1" applyBorder="1" applyAlignment="1">
      <alignment horizontal="center" vertical="top" wrapText="1"/>
    </xf>
    <xf numFmtId="0" fontId="8" fillId="4" borderId="37" xfId="0" applyFont="1" applyFill="1" applyBorder="1" applyAlignment="1">
      <alignment vertical="top"/>
    </xf>
    <xf numFmtId="0" fontId="8" fillId="4" borderId="37" xfId="0" applyFont="1" applyFill="1" applyBorder="1" applyAlignment="1">
      <alignment horizontal="center" vertical="top"/>
    </xf>
    <xf numFmtId="0" fontId="8" fillId="4" borderId="38" xfId="0" applyFont="1" applyFill="1" applyBorder="1" applyAlignment="1">
      <alignment horizontal="center" vertical="top"/>
    </xf>
    <xf numFmtId="0" fontId="8" fillId="4" borderId="39" xfId="0" applyFont="1" applyFill="1" applyBorder="1" applyAlignment="1">
      <alignment vertical="top"/>
    </xf>
    <xf numFmtId="0" fontId="8" fillId="4" borderId="32" xfId="0" applyFont="1" applyFill="1" applyBorder="1" applyAlignment="1">
      <alignment vertical="top" wrapText="1"/>
    </xf>
    <xf numFmtId="0" fontId="8" fillId="4" borderId="40" xfId="0" applyFont="1" applyFill="1" applyBorder="1" applyAlignment="1">
      <alignment vertical="top"/>
    </xf>
    <xf numFmtId="0" fontId="8" fillId="4" borderId="40" xfId="0" applyFont="1" applyFill="1" applyBorder="1" applyAlignment="1">
      <alignment horizontal="center" vertical="top"/>
    </xf>
    <xf numFmtId="0" fontId="8" fillId="4" borderId="41" xfId="0" applyFont="1" applyFill="1" applyBorder="1" applyAlignment="1">
      <alignment horizontal="center" vertical="top"/>
    </xf>
    <xf numFmtId="0" fontId="1" fillId="2" borderId="4" xfId="0" applyFont="1" applyFill="1" applyBorder="1" applyAlignment="1">
      <alignment horizontal="center" vertical="top"/>
    </xf>
    <xf numFmtId="0" fontId="1" fillId="2" borderId="40" xfId="0" applyFont="1" applyFill="1" applyBorder="1" applyAlignment="1">
      <alignment vertical="top"/>
    </xf>
    <xf numFmtId="1" fontId="9" fillId="3" borderId="0" xfId="21" applyNumberFormat="1" applyFont="1" applyFill="1" applyBorder="1" applyAlignment="1">
      <alignment horizontal="left"/>
      <protection/>
    </xf>
    <xf numFmtId="0" fontId="1" fillId="0" borderId="21" xfId="0" applyFont="1" applyBorder="1" applyAlignment="1">
      <alignment horizontal="center" vertical="top" wrapText="1"/>
    </xf>
    <xf numFmtId="0" fontId="1" fillId="0" borderId="15" xfId="0" applyFont="1" applyBorder="1" applyAlignment="1">
      <alignment horizontal="center" vertical="top" wrapText="1"/>
    </xf>
    <xf numFmtId="0" fontId="1" fillId="0" borderId="17" xfId="0" applyFont="1" applyBorder="1" applyAlignment="1">
      <alignment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2" borderId="42" xfId="0" applyFont="1" applyFill="1" applyBorder="1" applyAlignment="1">
      <alignment horizontal="center" vertical="top"/>
    </xf>
    <xf numFmtId="0" fontId="1" fillId="2" borderId="43" xfId="0" applyFont="1" applyFill="1" applyBorder="1" applyAlignment="1">
      <alignment horizontal="center" vertical="top"/>
    </xf>
    <xf numFmtId="0" fontId="1" fillId="2" borderId="44" xfId="0" applyFont="1" applyFill="1" applyBorder="1" applyAlignment="1">
      <alignment horizontal="center" vertical="top"/>
    </xf>
    <xf numFmtId="0" fontId="12" fillId="4" borderId="24" xfId="0" applyFont="1" applyFill="1" applyBorder="1" applyAlignment="1">
      <alignment/>
    </xf>
    <xf numFmtId="0" fontId="11" fillId="4" borderId="25" xfId="0" applyFont="1" applyFill="1" applyBorder="1" applyAlignment="1">
      <alignment/>
    </xf>
    <xf numFmtId="0" fontId="8" fillId="4" borderId="25" xfId="0" applyFont="1" applyFill="1" applyBorder="1" applyAlignment="1">
      <alignment horizontal="center" vertical="center"/>
    </xf>
    <xf numFmtId="0" fontId="8" fillId="4" borderId="26" xfId="0" applyFont="1" applyFill="1" applyBorder="1" applyAlignment="1">
      <alignment horizontal="center" vertical="center"/>
    </xf>
    <xf numFmtId="0" fontId="1" fillId="2" borderId="45" xfId="0" applyFont="1" applyFill="1" applyBorder="1" applyAlignment="1">
      <alignment horizontal="center" vertical="top"/>
    </xf>
    <xf numFmtId="0" fontId="1" fillId="2" borderId="0" xfId="0" applyFont="1" applyFill="1" applyBorder="1" applyAlignment="1">
      <alignment/>
    </xf>
    <xf numFmtId="0" fontId="1" fillId="3" borderId="46" xfId="0" applyFont="1" applyFill="1" applyBorder="1" applyAlignment="1">
      <alignment horizontal="center" vertical="top"/>
    </xf>
    <xf numFmtId="0" fontId="1" fillId="3" borderId="47" xfId="0" applyFont="1" applyFill="1" applyBorder="1" applyAlignment="1">
      <alignment horizontal="center" vertical="top"/>
    </xf>
    <xf numFmtId="0" fontId="1" fillId="3" borderId="48" xfId="0" applyFont="1" applyFill="1" applyBorder="1" applyAlignment="1">
      <alignment horizontal="center" vertical="top"/>
    </xf>
    <xf numFmtId="0" fontId="1" fillId="3" borderId="49" xfId="0" applyFont="1" applyFill="1" applyBorder="1" applyAlignment="1">
      <alignment horizontal="center" vertical="top"/>
    </xf>
    <xf numFmtId="0" fontId="1" fillId="3" borderId="50" xfId="0" applyFont="1" applyFill="1" applyBorder="1" applyAlignment="1">
      <alignment horizontal="center" vertical="top"/>
    </xf>
    <xf numFmtId="0" fontId="1" fillId="3" borderId="51" xfId="0" applyFont="1" applyFill="1" applyBorder="1" applyAlignment="1">
      <alignment horizontal="center" vertical="top"/>
    </xf>
    <xf numFmtId="0" fontId="1" fillId="3" borderId="52" xfId="0" applyFont="1" applyFill="1" applyBorder="1" applyAlignment="1">
      <alignment horizontal="center" vertical="top"/>
    </xf>
    <xf numFmtId="0" fontId="1" fillId="2" borderId="40" xfId="0" applyFont="1" applyFill="1" applyBorder="1" applyAlignment="1">
      <alignment/>
    </xf>
    <xf numFmtId="0" fontId="14" fillId="4" borderId="53" xfId="0" applyFont="1" applyFill="1" applyBorder="1" applyAlignment="1">
      <alignment vertical="top" wrapText="1"/>
    </xf>
    <xf numFmtId="0" fontId="10" fillId="5" borderId="24" xfId="0" applyFont="1" applyFill="1" applyBorder="1" applyAlignment="1">
      <alignment/>
    </xf>
    <xf numFmtId="0" fontId="0" fillId="5" borderId="26" xfId="0" applyFill="1" applyBorder="1" applyAlignment="1">
      <alignment/>
    </xf>
    <xf numFmtId="3" fontId="1" fillId="2" borderId="10" xfId="0" applyNumberFormat="1" applyFont="1" applyFill="1" applyBorder="1" applyAlignment="1">
      <alignment horizontal="center" vertical="top"/>
    </xf>
    <xf numFmtId="3" fontId="1" fillId="2" borderId="54" xfId="0" applyNumberFormat="1" applyFont="1" applyFill="1" applyBorder="1" applyAlignment="1">
      <alignment horizontal="center" vertical="top"/>
    </xf>
    <xf numFmtId="3" fontId="1" fillId="2" borderId="55" xfId="0" applyNumberFormat="1" applyFont="1" applyFill="1" applyBorder="1" applyAlignment="1">
      <alignment horizontal="center" vertical="top"/>
    </xf>
    <xf numFmtId="0" fontId="2" fillId="2" borderId="1" xfId="0" applyFont="1" applyFill="1" applyBorder="1" applyAlignment="1">
      <alignment vertical="top"/>
    </xf>
    <xf numFmtId="3" fontId="2" fillId="2" borderId="1" xfId="0" applyNumberFormat="1" applyFont="1" applyFill="1" applyBorder="1" applyAlignment="1">
      <alignment horizontal="center" vertical="top"/>
    </xf>
    <xf numFmtId="0" fontId="10" fillId="0" borderId="0" xfId="0" applyFont="1" applyAlignment="1">
      <alignment/>
    </xf>
    <xf numFmtId="0" fontId="2" fillId="2" borderId="2" xfId="0" applyFont="1" applyFill="1" applyBorder="1" applyAlignment="1">
      <alignment vertical="top"/>
    </xf>
    <xf numFmtId="3" fontId="2" fillId="2" borderId="2" xfId="0" applyNumberFormat="1" applyFont="1" applyFill="1" applyBorder="1" applyAlignment="1">
      <alignment horizontal="center" vertical="top"/>
    </xf>
    <xf numFmtId="3" fontId="2" fillId="2" borderId="10" xfId="0" applyNumberFormat="1" applyFont="1" applyFill="1" applyBorder="1" applyAlignment="1">
      <alignment horizontal="center" vertical="top"/>
    </xf>
    <xf numFmtId="3" fontId="2" fillId="2" borderId="8" xfId="0" applyNumberFormat="1" applyFont="1" applyFill="1" applyBorder="1" applyAlignment="1">
      <alignment horizontal="center" vertical="top"/>
    </xf>
    <xf numFmtId="0" fontId="0" fillId="2" borderId="19" xfId="0" applyFont="1" applyFill="1" applyBorder="1" applyAlignment="1">
      <alignment vertical="top"/>
    </xf>
    <xf numFmtId="0" fontId="0" fillId="2" borderId="13" xfId="0" applyFont="1" applyFill="1" applyBorder="1" applyAlignment="1">
      <alignment vertical="top"/>
    </xf>
    <xf numFmtId="0" fontId="0" fillId="2" borderId="16" xfId="0" applyFont="1" applyFill="1" applyBorder="1" applyAlignment="1">
      <alignment vertical="top"/>
    </xf>
    <xf numFmtId="0" fontId="1" fillId="2" borderId="20" xfId="0" applyFont="1" applyFill="1" applyBorder="1" applyAlignment="1">
      <alignment vertical="top" wrapText="1"/>
    </xf>
    <xf numFmtId="0" fontId="1" fillId="2" borderId="14" xfId="0" applyFont="1" applyFill="1" applyBorder="1" applyAlignment="1">
      <alignment horizontal="left" vertical="top" wrapText="1"/>
    </xf>
    <xf numFmtId="0" fontId="0" fillId="2" borderId="28" xfId="0" applyFont="1" applyFill="1" applyBorder="1" applyAlignment="1">
      <alignment vertical="top"/>
    </xf>
    <xf numFmtId="0" fontId="0" fillId="2" borderId="32" xfId="0" applyFont="1" applyFill="1" applyBorder="1" applyAlignment="1">
      <alignment vertical="top"/>
    </xf>
    <xf numFmtId="0" fontId="11" fillId="4" borderId="26" xfId="0" applyFont="1" applyFill="1" applyBorder="1" applyAlignment="1">
      <alignment/>
    </xf>
    <xf numFmtId="3" fontId="1" fillId="3" borderId="56" xfId="0" applyNumberFormat="1" applyFont="1" applyFill="1" applyBorder="1" applyAlignment="1">
      <alignment horizontal="center" vertical="top"/>
    </xf>
    <xf numFmtId="3" fontId="1" fillId="3" borderId="57" xfId="0" applyNumberFormat="1" applyFont="1" applyFill="1" applyBorder="1" applyAlignment="1">
      <alignment horizontal="center" vertical="top"/>
    </xf>
    <xf numFmtId="3" fontId="1" fillId="2" borderId="58" xfId="0" applyNumberFormat="1" applyFont="1" applyFill="1" applyBorder="1" applyAlignment="1">
      <alignment horizontal="center" vertical="top"/>
    </xf>
    <xf numFmtId="3" fontId="1" fillId="2" borderId="59" xfId="0" applyNumberFormat="1" applyFont="1" applyFill="1" applyBorder="1" applyAlignment="1">
      <alignment horizontal="center" vertical="top"/>
    </xf>
    <xf numFmtId="3" fontId="1" fillId="2" borderId="60" xfId="0" applyNumberFormat="1" applyFont="1" applyFill="1" applyBorder="1" applyAlignment="1">
      <alignment horizontal="center" vertical="top"/>
    </xf>
    <xf numFmtId="3" fontId="1" fillId="2" borderId="61" xfId="0" applyNumberFormat="1" applyFont="1" applyFill="1" applyBorder="1" applyAlignment="1">
      <alignment horizontal="center" vertical="top"/>
    </xf>
    <xf numFmtId="0" fontId="2" fillId="2" borderId="62" xfId="0" applyFont="1" applyFill="1" applyBorder="1" applyAlignment="1">
      <alignment vertical="top"/>
    </xf>
    <xf numFmtId="0" fontId="1" fillId="2" borderId="57" xfId="0" applyFont="1" applyFill="1" applyBorder="1" applyAlignment="1">
      <alignment vertical="top"/>
    </xf>
    <xf numFmtId="0" fontId="1" fillId="2" borderId="63" xfId="0" applyFont="1" applyFill="1" applyBorder="1" applyAlignment="1">
      <alignment horizontal="center" vertical="top"/>
    </xf>
    <xf numFmtId="0" fontId="1" fillId="2" borderId="57" xfId="0" applyFont="1" applyFill="1" applyBorder="1" applyAlignment="1">
      <alignment horizontal="center" vertical="top"/>
    </xf>
    <xf numFmtId="0" fontId="1" fillId="2" borderId="39" xfId="0" applyFont="1" applyFill="1" applyBorder="1" applyAlignment="1">
      <alignment vertical="top"/>
    </xf>
    <xf numFmtId="0" fontId="1" fillId="2" borderId="38" xfId="0" applyFont="1" applyFill="1" applyBorder="1" applyAlignment="1">
      <alignment vertical="top"/>
    </xf>
    <xf numFmtId="0" fontId="1" fillId="2" borderId="29" xfId="0" applyFont="1" applyFill="1" applyBorder="1" applyAlignment="1">
      <alignment horizontal="left" vertical="top" indent="1"/>
    </xf>
    <xf numFmtId="0" fontId="1" fillId="2" borderId="64" xfId="0" applyFont="1" applyFill="1" applyBorder="1" applyAlignment="1">
      <alignment horizontal="center" vertical="top"/>
    </xf>
    <xf numFmtId="0" fontId="1" fillId="2" borderId="65" xfId="0" applyFont="1" applyFill="1" applyBorder="1" applyAlignment="1">
      <alignment horizontal="center" vertical="top"/>
    </xf>
    <xf numFmtId="0" fontId="1" fillId="3" borderId="66" xfId="0" applyFont="1" applyFill="1" applyBorder="1" applyAlignment="1">
      <alignment horizontal="center" vertical="top"/>
    </xf>
    <xf numFmtId="0" fontId="1" fillId="3" borderId="67" xfId="0" applyFont="1" applyFill="1" applyBorder="1" applyAlignment="1">
      <alignment horizontal="center" vertical="top"/>
    </xf>
    <xf numFmtId="0" fontId="1" fillId="3" borderId="68" xfId="0" applyFont="1" applyFill="1" applyBorder="1" applyAlignment="1">
      <alignment horizontal="center" vertical="top"/>
    </xf>
    <xf numFmtId="0" fontId="1" fillId="2" borderId="58" xfId="0" applyFont="1" applyFill="1" applyBorder="1" applyAlignment="1">
      <alignment horizontal="center" vertical="top"/>
    </xf>
    <xf numFmtId="0" fontId="1" fillId="2" borderId="59" xfId="0" applyFont="1" applyFill="1" applyBorder="1" applyAlignment="1">
      <alignment horizontal="center" vertical="top"/>
    </xf>
    <xf numFmtId="0" fontId="1" fillId="2" borderId="69" xfId="0" applyFont="1" applyFill="1" applyBorder="1" applyAlignment="1">
      <alignment horizontal="center" vertical="top"/>
    </xf>
    <xf numFmtId="0" fontId="1" fillId="2" borderId="56" xfId="0" applyFont="1" applyFill="1" applyBorder="1" applyAlignment="1">
      <alignment horizontal="center" vertical="top"/>
    </xf>
    <xf numFmtId="0" fontId="1" fillId="2" borderId="17" xfId="0" applyFont="1" applyFill="1" applyBorder="1" applyAlignment="1">
      <alignment horizontal="left" vertical="top" wrapText="1"/>
    </xf>
    <xf numFmtId="0" fontId="8" fillId="4" borderId="37" xfId="0" applyFont="1" applyFill="1" applyBorder="1" applyAlignment="1">
      <alignment horizontal="center" vertical="center"/>
    </xf>
    <xf numFmtId="0" fontId="1" fillId="2" borderId="70" xfId="0" applyFont="1" applyFill="1" applyBorder="1" applyAlignment="1">
      <alignment horizontal="center" vertical="top"/>
    </xf>
    <xf numFmtId="0" fontId="1" fillId="3" borderId="71" xfId="0" applyFont="1" applyFill="1" applyBorder="1" applyAlignment="1">
      <alignment horizontal="center" vertical="top"/>
    </xf>
    <xf numFmtId="0" fontId="1" fillId="2" borderId="72" xfId="0" applyFont="1" applyFill="1" applyBorder="1" applyAlignment="1">
      <alignment horizontal="center" vertical="top"/>
    </xf>
    <xf numFmtId="0" fontId="1" fillId="2" borderId="73" xfId="0" applyFont="1" applyFill="1" applyBorder="1" applyAlignment="1">
      <alignment horizontal="center" vertical="top"/>
    </xf>
    <xf numFmtId="0" fontId="1" fillId="2" borderId="71" xfId="0" applyFont="1" applyFill="1" applyBorder="1" applyAlignment="1">
      <alignment horizontal="center" vertical="top"/>
    </xf>
    <xf numFmtId="0" fontId="11" fillId="4" borderId="25" xfId="0" applyFont="1" applyFill="1" applyBorder="1" applyAlignment="1">
      <alignment horizontal="center"/>
    </xf>
    <xf numFmtId="0" fontId="11" fillId="4" borderId="74" xfId="0" applyFont="1" applyFill="1" applyBorder="1" applyAlignment="1">
      <alignment horizontal="center"/>
    </xf>
    <xf numFmtId="0" fontId="0" fillId="3" borderId="0" xfId="0" applyFont="1" applyFill="1" applyBorder="1" applyAlignment="1">
      <alignment horizontal="center"/>
    </xf>
    <xf numFmtId="0" fontId="0" fillId="0" borderId="0" xfId="0" applyAlignment="1">
      <alignment horizontal="center"/>
    </xf>
    <xf numFmtId="0" fontId="1" fillId="2" borderId="75" xfId="0" applyFont="1" applyFill="1" applyBorder="1" applyAlignment="1">
      <alignment horizontal="center" vertical="top"/>
    </xf>
    <xf numFmtId="0" fontId="1" fillId="2" borderId="76" xfId="0" applyFont="1" applyFill="1" applyBorder="1" applyAlignment="1">
      <alignment horizontal="center" vertical="top"/>
    </xf>
    <xf numFmtId="0" fontId="3" fillId="0" borderId="0" xfId="0" applyFont="1" applyAlignment="1">
      <alignment horizontal="center"/>
    </xf>
    <xf numFmtId="0" fontId="2" fillId="2" borderId="69" xfId="0" applyFont="1" applyFill="1" applyBorder="1" applyAlignment="1">
      <alignment horizontal="center" vertical="top"/>
    </xf>
    <xf numFmtId="0" fontId="1" fillId="3" borderId="71" xfId="0" applyFont="1" applyFill="1" applyBorder="1" applyAlignment="1">
      <alignment horizontal="center"/>
    </xf>
    <xf numFmtId="0" fontId="2" fillId="2" borderId="70" xfId="0" applyFont="1" applyFill="1" applyBorder="1" applyAlignment="1">
      <alignment horizontal="center" vertical="top"/>
    </xf>
    <xf numFmtId="0" fontId="1" fillId="2" borderId="8" xfId="0" applyFont="1" applyFill="1" applyBorder="1" applyAlignment="1">
      <alignment horizontal="left" vertical="top" indent="1"/>
    </xf>
    <xf numFmtId="0" fontId="1" fillId="2" borderId="77" xfId="0" applyFont="1" applyFill="1" applyBorder="1" applyAlignment="1">
      <alignment horizontal="center" vertical="top"/>
    </xf>
    <xf numFmtId="0" fontId="1" fillId="2" borderId="78" xfId="0" applyFont="1" applyFill="1" applyBorder="1" applyAlignment="1">
      <alignment horizontal="center" vertical="top"/>
    </xf>
    <xf numFmtId="3" fontId="1" fillId="2" borderId="56" xfId="0" applyNumberFormat="1" applyFont="1" applyFill="1" applyBorder="1" applyAlignment="1">
      <alignment horizontal="center" vertical="top"/>
    </xf>
    <xf numFmtId="0" fontId="15" fillId="2" borderId="28" xfId="0" applyFont="1" applyFill="1" applyBorder="1" applyAlignment="1">
      <alignment vertical="top"/>
    </xf>
    <xf numFmtId="0" fontId="15" fillId="2" borderId="0" xfId="0" applyFont="1" applyFill="1" applyBorder="1" applyAlignment="1">
      <alignment/>
    </xf>
    <xf numFmtId="0" fontId="17" fillId="0" borderId="0" xfId="0" applyFont="1" applyAlignment="1">
      <alignment vertical="top"/>
    </xf>
    <xf numFmtId="0" fontId="17" fillId="0" borderId="36" xfId="0" applyFont="1" applyBorder="1" applyAlignment="1">
      <alignment horizontal="center" vertical="top" wrapText="1"/>
    </xf>
    <xf numFmtId="0" fontId="17" fillId="0" borderId="0" xfId="0" applyFont="1" applyFill="1" applyAlignment="1">
      <alignment horizontal="center" vertical="top"/>
    </xf>
    <xf numFmtId="0" fontId="17" fillId="0" borderId="34" xfId="0" applyFont="1" applyBorder="1" applyAlignment="1">
      <alignment horizontal="center" vertical="top" wrapText="1"/>
    </xf>
    <xf numFmtId="0" fontId="17" fillId="0" borderId="35" xfId="0" applyFont="1" applyBorder="1" applyAlignment="1">
      <alignment horizontal="center" vertical="top" wrapText="1"/>
    </xf>
    <xf numFmtId="0" fontId="19" fillId="4" borderId="39" xfId="0" applyFont="1" applyFill="1" applyBorder="1" applyAlignment="1">
      <alignment vertical="top"/>
    </xf>
    <xf numFmtId="0" fontId="20" fillId="0" borderId="0" xfId="0" applyFont="1" applyAlignment="1">
      <alignment/>
    </xf>
    <xf numFmtId="0" fontId="16" fillId="3" borderId="46" xfId="0" applyFont="1" applyFill="1" applyBorder="1" applyAlignment="1">
      <alignment horizontal="center" vertical="top"/>
    </xf>
    <xf numFmtId="0" fontId="16" fillId="3" borderId="47" xfId="0" applyFont="1" applyFill="1" applyBorder="1" applyAlignment="1">
      <alignment horizontal="center" vertical="top"/>
    </xf>
    <xf numFmtId="0" fontId="16" fillId="3" borderId="48" xfId="0" applyFont="1" applyFill="1" applyBorder="1" applyAlignment="1">
      <alignment horizontal="center" vertical="top"/>
    </xf>
    <xf numFmtId="0" fontId="16" fillId="3" borderId="79" xfId="0" applyFont="1" applyFill="1" applyBorder="1" applyAlignment="1">
      <alignment horizontal="center" vertical="top"/>
    </xf>
    <xf numFmtId="0" fontId="16" fillId="3" borderId="80" xfId="0" applyFont="1" applyFill="1" applyBorder="1" applyAlignment="1">
      <alignment horizontal="center" vertical="top"/>
    </xf>
    <xf numFmtId="0" fontId="16" fillId="3" borderId="49" xfId="0" applyFont="1" applyFill="1" applyBorder="1" applyAlignment="1">
      <alignment horizontal="center" vertical="top"/>
    </xf>
    <xf numFmtId="0" fontId="16" fillId="3" borderId="50" xfId="0" applyFont="1" applyFill="1" applyBorder="1" applyAlignment="1">
      <alignment horizontal="center" vertical="top"/>
    </xf>
    <xf numFmtId="0" fontId="16" fillId="3" borderId="51" xfId="0" applyFont="1" applyFill="1" applyBorder="1" applyAlignment="1">
      <alignment horizontal="center" vertical="top"/>
    </xf>
    <xf numFmtId="0" fontId="16" fillId="3" borderId="52" xfId="0" applyFont="1" applyFill="1" applyBorder="1" applyAlignment="1">
      <alignment horizontal="center" vertical="top"/>
    </xf>
    <xf numFmtId="0" fontId="16" fillId="3" borderId="3" xfId="0" applyFont="1" applyFill="1" applyBorder="1" applyAlignment="1">
      <alignment horizontal="center" vertical="top"/>
    </xf>
    <xf numFmtId="0" fontId="16" fillId="3" borderId="9" xfId="0" applyFont="1" applyFill="1" applyBorder="1" applyAlignment="1">
      <alignment horizontal="center" vertical="top"/>
    </xf>
    <xf numFmtId="0" fontId="16" fillId="3" borderId="4" xfId="0" applyFont="1" applyFill="1" applyBorder="1" applyAlignment="1">
      <alignment horizontal="center" vertical="top"/>
    </xf>
    <xf numFmtId="0" fontId="16" fillId="3" borderId="77" xfId="0" applyFont="1" applyFill="1" applyBorder="1" applyAlignment="1">
      <alignment horizontal="center" vertical="top"/>
    </xf>
    <xf numFmtId="0" fontId="16" fillId="3" borderId="78" xfId="0" applyFont="1" applyFill="1" applyBorder="1" applyAlignment="1">
      <alignment horizontal="center" vertical="top"/>
    </xf>
    <xf numFmtId="0" fontId="16" fillId="3" borderId="81" xfId="0" applyFont="1" applyFill="1" applyBorder="1" applyAlignment="1">
      <alignment horizontal="center" vertical="top"/>
    </xf>
    <xf numFmtId="0" fontId="16" fillId="3" borderId="82" xfId="0" applyFont="1" applyFill="1" applyBorder="1" applyAlignment="1">
      <alignment horizontal="center" vertical="top"/>
    </xf>
    <xf numFmtId="0" fontId="16" fillId="3" borderId="83" xfId="0" applyFont="1" applyFill="1" applyBorder="1" applyAlignment="1">
      <alignment horizontal="center" vertical="top"/>
    </xf>
    <xf numFmtId="0" fontId="16" fillId="3" borderId="31" xfId="0" applyFont="1" applyFill="1" applyBorder="1" applyAlignment="1">
      <alignment horizontal="center" vertical="top"/>
    </xf>
    <xf numFmtId="0" fontId="16" fillId="3" borderId="84" xfId="0" applyFont="1" applyFill="1" applyBorder="1" applyAlignment="1">
      <alignment horizontal="center" vertical="top"/>
    </xf>
    <xf numFmtId="0" fontId="16" fillId="2" borderId="29" xfId="0" applyFont="1" applyFill="1" applyBorder="1" applyAlignment="1">
      <alignment horizontal="left" vertical="top" indent="1"/>
    </xf>
    <xf numFmtId="0" fontId="16" fillId="3" borderId="30" xfId="0" applyFont="1" applyFill="1" applyBorder="1" applyAlignment="1">
      <alignment horizontal="center" vertical="top"/>
    </xf>
    <xf numFmtId="0" fontId="16" fillId="3" borderId="85" xfId="0" applyFont="1" applyFill="1" applyBorder="1" applyAlignment="1">
      <alignment horizontal="center" vertical="top"/>
    </xf>
    <xf numFmtId="0" fontId="21" fillId="3" borderId="11" xfId="0" applyFont="1" applyFill="1" applyBorder="1" applyAlignment="1">
      <alignment horizontal="left" vertical="top"/>
    </xf>
    <xf numFmtId="0" fontId="21" fillId="3" borderId="28" xfId="0" applyFont="1" applyFill="1" applyBorder="1" applyAlignment="1">
      <alignment horizontal="left" vertical="top"/>
    </xf>
    <xf numFmtId="0" fontId="21" fillId="2" borderId="75" xfId="0" applyFont="1" applyFill="1" applyBorder="1" applyAlignment="1">
      <alignment horizontal="center" vertical="top"/>
    </xf>
    <xf numFmtId="0" fontId="21" fillId="3" borderId="71" xfId="0" applyFont="1" applyFill="1" applyBorder="1" applyAlignment="1">
      <alignment horizontal="center" vertical="top"/>
    </xf>
    <xf numFmtId="0" fontId="5" fillId="0" borderId="0" xfId="20" applyFont="1" applyAlignment="1">
      <alignment vertical="top" wrapText="1"/>
    </xf>
    <xf numFmtId="0" fontId="8" fillId="4" borderId="0" xfId="0" applyFont="1" applyFill="1" applyBorder="1" applyAlignment="1">
      <alignment horizontal="center" vertical="center"/>
    </xf>
    <xf numFmtId="0" fontId="3" fillId="0" borderId="86"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1" fillId="0" borderId="0" xfId="0" applyFont="1" applyBorder="1" applyAlignment="1">
      <alignment horizontal="center" vertical="top" wrapText="1"/>
    </xf>
    <xf numFmtId="0" fontId="0" fillId="2" borderId="0" xfId="0" applyFont="1" applyFill="1" applyBorder="1" applyAlignment="1">
      <alignment vertical="top"/>
    </xf>
    <xf numFmtId="0" fontId="1" fillId="2" borderId="0" xfId="0" applyFont="1" applyFill="1" applyBorder="1" applyAlignment="1">
      <alignment horizontal="left" vertical="top" wrapText="1"/>
    </xf>
    <xf numFmtId="172" fontId="0" fillId="3" borderId="0" xfId="22" applyNumberFormat="1" applyFont="1" applyFill="1" applyBorder="1" applyAlignment="1">
      <alignment horizontal="center" vertical="top"/>
    </xf>
    <xf numFmtId="0" fontId="16" fillId="3" borderId="29" xfId="0" applyFont="1" applyFill="1" applyBorder="1" applyAlignment="1">
      <alignment horizontal="center" vertical="top"/>
    </xf>
    <xf numFmtId="0" fontId="23" fillId="0" borderId="0" xfId="0" applyFont="1" applyAlignment="1">
      <alignment vertical="top"/>
    </xf>
    <xf numFmtId="0" fontId="23" fillId="0" borderId="0" xfId="0" applyFont="1" applyAlignment="1">
      <alignment horizontal="center" vertical="top"/>
    </xf>
    <xf numFmtId="0" fontId="23" fillId="0" borderId="0" xfId="0" applyFont="1" applyBorder="1" applyAlignment="1">
      <alignment vertical="top"/>
    </xf>
    <xf numFmtId="0" fontId="3" fillId="0" borderId="0" xfId="0" applyFont="1" applyAlignment="1">
      <alignment vertical="top"/>
    </xf>
    <xf numFmtId="0" fontId="3" fillId="0" borderId="0" xfId="0" applyFont="1" applyAlignment="1">
      <alignment horizontal="center" vertical="top"/>
    </xf>
    <xf numFmtId="0" fontId="25" fillId="4" borderId="26" xfId="0" applyFont="1" applyFill="1" applyBorder="1" applyAlignment="1">
      <alignment vertical="center"/>
    </xf>
    <xf numFmtId="0" fontId="25" fillId="4" borderId="25"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26" xfId="0" applyFont="1" applyFill="1" applyBorder="1" applyAlignment="1">
      <alignment horizontal="center" vertical="center"/>
    </xf>
    <xf numFmtId="0" fontId="3" fillId="2" borderId="8" xfId="0" applyFont="1" applyFill="1" applyBorder="1" applyAlignment="1">
      <alignment vertical="top"/>
    </xf>
    <xf numFmtId="0" fontId="3" fillId="2" borderId="11" xfId="0" applyFont="1" applyFill="1" applyBorder="1" applyAlignment="1">
      <alignment horizontal="center" vertical="top"/>
    </xf>
    <xf numFmtId="0" fontId="3" fillId="2" borderId="1" xfId="0" applyFont="1" applyFill="1" applyBorder="1" applyAlignment="1">
      <alignment horizontal="center" vertical="top"/>
    </xf>
    <xf numFmtId="0" fontId="3" fillId="2" borderId="8" xfId="0" applyFont="1" applyFill="1" applyBorder="1" applyAlignment="1">
      <alignment horizontal="center" vertical="top"/>
    </xf>
    <xf numFmtId="0" fontId="3" fillId="2" borderId="29" xfId="0" applyFont="1" applyFill="1" applyBorder="1" applyAlignment="1">
      <alignment vertical="top"/>
    </xf>
    <xf numFmtId="0" fontId="3" fillId="2" borderId="87" xfId="0" applyFont="1" applyFill="1" applyBorder="1" applyAlignment="1">
      <alignment horizontal="center" vertical="top"/>
    </xf>
    <xf numFmtId="0" fontId="3" fillId="2" borderId="56" xfId="0" applyFont="1" applyFill="1" applyBorder="1" applyAlignment="1">
      <alignment horizontal="center" vertical="top"/>
    </xf>
    <xf numFmtId="0" fontId="3" fillId="2" borderId="57" xfId="0" applyFont="1" applyFill="1" applyBorder="1" applyAlignment="1">
      <alignment horizontal="center" vertical="top"/>
    </xf>
    <xf numFmtId="0" fontId="3" fillId="2" borderId="58" xfId="0" applyFont="1" applyFill="1" applyBorder="1" applyAlignment="1">
      <alignment horizontal="center" vertical="top"/>
    </xf>
    <xf numFmtId="0" fontId="3" fillId="2" borderId="59" xfId="0" applyFont="1" applyFill="1" applyBorder="1" applyAlignment="1">
      <alignment horizontal="center" vertical="top"/>
    </xf>
    <xf numFmtId="0" fontId="3" fillId="2" borderId="10" xfId="0" applyFont="1" applyFill="1" applyBorder="1" applyAlignment="1">
      <alignment horizontal="center" vertical="top"/>
    </xf>
    <xf numFmtId="0" fontId="3" fillId="2" borderId="10" xfId="0" applyFont="1" applyFill="1" applyBorder="1" applyAlignment="1">
      <alignment vertical="top"/>
    </xf>
    <xf numFmtId="0" fontId="21" fillId="3" borderId="12" xfId="0" applyFont="1" applyFill="1" applyBorder="1" applyAlignment="1">
      <alignment horizontal="left" vertical="top"/>
    </xf>
    <xf numFmtId="0" fontId="3" fillId="2" borderId="12" xfId="0" applyFont="1" applyFill="1" applyBorder="1" applyAlignment="1">
      <alignment horizontal="center" vertical="top"/>
    </xf>
    <xf numFmtId="0" fontId="3" fillId="2" borderId="2" xfId="0" applyFont="1" applyFill="1" applyBorder="1" applyAlignment="1">
      <alignment horizontal="center" vertical="top"/>
    </xf>
    <xf numFmtId="0" fontId="3" fillId="2" borderId="57" xfId="0" applyFont="1" applyFill="1" applyBorder="1" applyAlignment="1">
      <alignment vertical="top"/>
    </xf>
    <xf numFmtId="0" fontId="21" fillId="3" borderId="62" xfId="0" applyFont="1" applyFill="1" applyBorder="1" applyAlignment="1">
      <alignment horizontal="left" vertical="top"/>
    </xf>
    <xf numFmtId="0" fontId="3" fillId="2" borderId="62" xfId="0" applyFont="1" applyFill="1" applyBorder="1" applyAlignment="1">
      <alignment horizontal="center" vertical="top"/>
    </xf>
    <xf numFmtId="0" fontId="3" fillId="2" borderId="63" xfId="0" applyFont="1" applyFill="1" applyBorder="1" applyAlignment="1">
      <alignment horizontal="center" vertical="top"/>
    </xf>
    <xf numFmtId="0" fontId="3" fillId="2" borderId="38" xfId="0" applyFont="1" applyFill="1" applyBorder="1" applyAlignment="1">
      <alignment vertical="top"/>
    </xf>
    <xf numFmtId="0" fontId="21" fillId="3" borderId="39" xfId="0" applyFont="1" applyFill="1" applyBorder="1" applyAlignment="1">
      <alignment horizontal="left" vertical="top"/>
    </xf>
    <xf numFmtId="0" fontId="3" fillId="2" borderId="88" xfId="0" applyFont="1" applyFill="1" applyBorder="1" applyAlignment="1">
      <alignment horizontal="center" vertical="top"/>
    </xf>
    <xf numFmtId="0" fontId="3" fillId="2" borderId="64" xfId="0" applyFont="1" applyFill="1" applyBorder="1" applyAlignment="1">
      <alignment horizontal="center" vertical="top"/>
    </xf>
    <xf numFmtId="0" fontId="3" fillId="2" borderId="65" xfId="0" applyFont="1" applyFill="1" applyBorder="1" applyAlignment="1">
      <alignment horizontal="center" vertical="top"/>
    </xf>
    <xf numFmtId="0" fontId="3" fillId="2" borderId="89" xfId="0" applyFont="1" applyFill="1" applyBorder="1" applyAlignment="1">
      <alignment horizontal="center" vertical="top"/>
    </xf>
    <xf numFmtId="0" fontId="3" fillId="2" borderId="30" xfId="0" applyFont="1" applyFill="1" applyBorder="1" applyAlignment="1">
      <alignment horizontal="center" vertical="top"/>
    </xf>
    <xf numFmtId="0" fontId="3" fillId="2" borderId="45" xfId="0" applyFont="1" applyFill="1" applyBorder="1" applyAlignment="1">
      <alignment horizontal="center" vertical="top"/>
    </xf>
    <xf numFmtId="0" fontId="3" fillId="2" borderId="90" xfId="0" applyFont="1" applyFill="1" applyBorder="1" applyAlignment="1">
      <alignment horizontal="center" vertical="top"/>
    </xf>
    <xf numFmtId="0" fontId="3" fillId="2" borderId="31" xfId="0" applyFont="1" applyFill="1" applyBorder="1" applyAlignment="1">
      <alignment horizontal="center" vertical="top"/>
    </xf>
    <xf numFmtId="0" fontId="3" fillId="2" borderId="42" xfId="0" applyFont="1" applyFill="1" applyBorder="1" applyAlignment="1">
      <alignment horizontal="center" vertical="top"/>
    </xf>
    <xf numFmtId="0" fontId="3" fillId="2" borderId="29" xfId="0" applyFont="1" applyFill="1" applyBorder="1" applyAlignment="1">
      <alignment horizontal="left" vertical="top" indent="1"/>
    </xf>
    <xf numFmtId="0" fontId="3" fillId="2" borderId="4" xfId="0" applyFont="1" applyFill="1" applyBorder="1" applyAlignment="1">
      <alignment horizontal="center" vertical="top"/>
    </xf>
    <xf numFmtId="0" fontId="3" fillId="2" borderId="43" xfId="0" applyFont="1" applyFill="1" applyBorder="1" applyAlignment="1">
      <alignment horizontal="center" vertical="top"/>
    </xf>
    <xf numFmtId="0" fontId="3" fillId="2" borderId="8" xfId="0" applyFont="1" applyFill="1" applyBorder="1" applyAlignment="1">
      <alignment horizontal="left" vertical="top" indent="1"/>
    </xf>
    <xf numFmtId="0" fontId="3" fillId="2" borderId="91" xfId="0" applyFont="1" applyFill="1" applyBorder="1" applyAlignment="1">
      <alignment horizontal="center" vertical="top"/>
    </xf>
    <xf numFmtId="0" fontId="3" fillId="2" borderId="33" xfId="0" applyFont="1" applyFill="1" applyBorder="1" applyAlignment="1">
      <alignment horizontal="center" vertical="top"/>
    </xf>
    <xf numFmtId="0" fontId="3" fillId="2" borderId="44" xfId="0" applyFont="1" applyFill="1" applyBorder="1" applyAlignment="1">
      <alignment horizontal="center" vertical="top"/>
    </xf>
    <xf numFmtId="0" fontId="3" fillId="2" borderId="77" xfId="0" applyFont="1" applyFill="1" applyBorder="1" applyAlignment="1">
      <alignment horizontal="center" vertical="top"/>
    </xf>
    <xf numFmtId="0" fontId="3" fillId="2" borderId="78" xfId="0" applyFont="1" applyFill="1" applyBorder="1" applyAlignment="1">
      <alignment horizontal="center" vertical="top"/>
    </xf>
    <xf numFmtId="0" fontId="3" fillId="2" borderId="45" xfId="0" applyFont="1" applyFill="1" applyBorder="1" applyAlignment="1">
      <alignment vertical="top" wrapText="1"/>
    </xf>
    <xf numFmtId="0" fontId="3" fillId="0" borderId="92" xfId="0" applyFont="1" applyBorder="1" applyAlignment="1">
      <alignment horizontal="center" vertical="top" wrapText="1"/>
    </xf>
    <xf numFmtId="172" fontId="3" fillId="3" borderId="92" xfId="22" applyNumberFormat="1" applyFont="1" applyFill="1" applyBorder="1" applyAlignment="1">
      <alignment horizontal="center" vertical="top"/>
    </xf>
    <xf numFmtId="172" fontId="3" fillId="3" borderId="45" xfId="22" applyNumberFormat="1" applyFont="1" applyFill="1" applyBorder="1" applyAlignment="1">
      <alignment horizontal="center" vertical="top"/>
    </xf>
    <xf numFmtId="0" fontId="3" fillId="2" borderId="42" xfId="0" applyFont="1" applyFill="1" applyBorder="1" applyAlignment="1">
      <alignment horizontal="left" vertical="top" wrapText="1"/>
    </xf>
    <xf numFmtId="0" fontId="3" fillId="0" borderId="93" xfId="0" applyFont="1" applyBorder="1" applyAlignment="1">
      <alignment horizontal="center" vertical="top" wrapText="1"/>
    </xf>
    <xf numFmtId="172" fontId="3" fillId="3" borderId="93" xfId="22" applyNumberFormat="1" applyFont="1" applyFill="1" applyBorder="1" applyAlignment="1">
      <alignment horizontal="center" vertical="top"/>
    </xf>
    <xf numFmtId="172" fontId="3" fillId="3" borderId="42" xfId="22" applyNumberFormat="1" applyFont="1" applyFill="1" applyBorder="1" applyAlignment="1">
      <alignment horizontal="center" vertical="top"/>
    </xf>
    <xf numFmtId="0" fontId="3" fillId="2" borderId="44" xfId="0" applyFont="1" applyFill="1" applyBorder="1" applyAlignment="1">
      <alignment horizontal="left" vertical="top" wrapText="1"/>
    </xf>
    <xf numFmtId="0" fontId="3" fillId="0" borderId="94" xfId="0" applyFont="1" applyBorder="1" applyAlignment="1">
      <alignment horizontal="center" vertical="top" wrapText="1"/>
    </xf>
    <xf numFmtId="172" fontId="3" fillId="3" borderId="94" xfId="22" applyNumberFormat="1" applyFont="1" applyFill="1" applyBorder="1" applyAlignment="1">
      <alignment horizontal="center" vertical="top"/>
    </xf>
    <xf numFmtId="172" fontId="3" fillId="3" borderId="44" xfId="22" applyNumberFormat="1" applyFont="1" applyFill="1" applyBorder="1" applyAlignment="1">
      <alignment horizontal="center" vertical="top"/>
    </xf>
    <xf numFmtId="0" fontId="25" fillId="4" borderId="37" xfId="0" applyFont="1" applyFill="1" applyBorder="1" applyAlignment="1">
      <alignment vertical="top"/>
    </xf>
    <xf numFmtId="0" fontId="25" fillId="4" borderId="37" xfId="0" applyFont="1" applyFill="1" applyBorder="1" applyAlignment="1">
      <alignment horizontal="center" vertical="top"/>
    </xf>
    <xf numFmtId="0" fontId="25" fillId="4" borderId="38" xfId="0" applyFont="1" applyFill="1" applyBorder="1" applyAlignment="1">
      <alignment horizontal="center" vertical="top"/>
    </xf>
    <xf numFmtId="0" fontId="25" fillId="4" borderId="40" xfId="0" applyFont="1" applyFill="1" applyBorder="1" applyAlignment="1">
      <alignment vertical="top"/>
    </xf>
    <xf numFmtId="0" fontId="25" fillId="4" borderId="40" xfId="0" applyFont="1" applyFill="1" applyBorder="1" applyAlignment="1">
      <alignment horizontal="center" vertical="top"/>
    </xf>
    <xf numFmtId="0" fontId="25" fillId="4" borderId="41" xfId="0" applyFont="1" applyFill="1" applyBorder="1" applyAlignment="1">
      <alignment horizontal="center" vertical="top"/>
    </xf>
    <xf numFmtId="0" fontId="3" fillId="0" borderId="63" xfId="0" applyFont="1" applyBorder="1" applyAlignment="1">
      <alignment vertical="top"/>
    </xf>
    <xf numFmtId="0" fontId="3" fillId="0" borderId="63" xfId="0" applyFont="1" applyBorder="1" applyAlignment="1">
      <alignment horizontal="center" vertical="top"/>
    </xf>
    <xf numFmtId="0" fontId="3" fillId="0" borderId="95" xfId="0" applyFont="1" applyBorder="1" applyAlignment="1">
      <alignment horizontal="center" vertical="top"/>
    </xf>
    <xf numFmtId="0" fontId="3" fillId="0" borderId="0" xfId="0" applyFont="1" applyBorder="1" applyAlignment="1">
      <alignment horizontal="center" vertical="top"/>
    </xf>
    <xf numFmtId="0" fontId="3" fillId="0" borderId="0" xfId="0" applyFont="1" applyBorder="1" applyAlignment="1">
      <alignment vertical="top"/>
    </xf>
    <xf numFmtId="0" fontId="26" fillId="0" borderId="0" xfId="0" applyFont="1" applyAlignment="1">
      <alignment horizontal="center" vertical="top"/>
    </xf>
    <xf numFmtId="0" fontId="26" fillId="0" borderId="0" xfId="0" applyFont="1" applyBorder="1" applyAlignment="1">
      <alignment horizontal="center" vertical="top"/>
    </xf>
    <xf numFmtId="0" fontId="26" fillId="0" borderId="0" xfId="0" applyFont="1" applyBorder="1" applyAlignment="1">
      <alignment vertical="top"/>
    </xf>
    <xf numFmtId="0" fontId="25" fillId="4" borderId="24" xfId="0" applyFont="1" applyFill="1" applyBorder="1" applyAlignment="1">
      <alignment vertical="center"/>
    </xf>
    <xf numFmtId="0" fontId="4" fillId="2" borderId="11" xfId="0" applyFont="1" applyFill="1" applyBorder="1" applyAlignment="1">
      <alignment vertical="top"/>
    </xf>
    <xf numFmtId="0" fontId="3" fillId="2" borderId="28" xfId="0" applyFont="1" applyFill="1" applyBorder="1" applyAlignment="1">
      <alignment vertical="top"/>
    </xf>
    <xf numFmtId="0" fontId="4" fillId="2" borderId="12" xfId="0" applyFont="1" applyFill="1" applyBorder="1" applyAlignment="1">
      <alignment vertical="top"/>
    </xf>
    <xf numFmtId="0" fontId="4" fillId="2" borderId="62" xfId="0" applyFont="1" applyFill="1" applyBorder="1" applyAlignment="1">
      <alignment vertical="top"/>
    </xf>
    <xf numFmtId="0" fontId="3" fillId="2" borderId="39" xfId="0" applyFont="1" applyFill="1" applyBorder="1" applyAlignment="1">
      <alignment vertical="top"/>
    </xf>
    <xf numFmtId="0" fontId="3" fillId="2" borderId="11" xfId="0" applyFont="1" applyFill="1" applyBorder="1" applyAlignment="1">
      <alignment vertical="top"/>
    </xf>
    <xf numFmtId="0" fontId="4" fillId="0" borderId="0" xfId="0" applyFont="1" applyAlignment="1">
      <alignment vertical="top"/>
    </xf>
    <xf numFmtId="0" fontId="14" fillId="4" borderId="39" xfId="0" applyFont="1" applyFill="1" applyBorder="1" applyAlignment="1">
      <alignment vertical="top"/>
    </xf>
    <xf numFmtId="0" fontId="25" fillId="4" borderId="32" xfId="0" applyFont="1" applyFill="1" applyBorder="1" applyAlignment="1">
      <alignment vertical="top" wrapText="1"/>
    </xf>
    <xf numFmtId="0" fontId="3" fillId="0" borderId="36" xfId="0" applyFont="1" applyBorder="1" applyAlignment="1">
      <alignment horizontal="center" vertical="top" wrapText="1"/>
    </xf>
    <xf numFmtId="0" fontId="3" fillId="0" borderId="34" xfId="0" applyFont="1" applyBorder="1" applyAlignment="1">
      <alignment horizontal="center" vertical="top" wrapText="1"/>
    </xf>
    <xf numFmtId="0" fontId="3" fillId="0" borderId="35" xfId="0" applyFont="1" applyBorder="1" applyAlignment="1">
      <alignment horizontal="center" vertical="top" wrapText="1"/>
    </xf>
    <xf numFmtId="0" fontId="3" fillId="0" borderId="0" xfId="0" applyFont="1" applyBorder="1" applyAlignment="1">
      <alignment horizontal="center" vertical="top" wrapText="1"/>
    </xf>
    <xf numFmtId="0" fontId="4" fillId="5" borderId="24" xfId="0" applyFont="1" applyFill="1" applyBorder="1" applyAlignment="1">
      <alignment vertical="top"/>
    </xf>
    <xf numFmtId="0" fontId="3" fillId="5" borderId="25" xfId="0" applyFont="1" applyFill="1" applyBorder="1" applyAlignment="1">
      <alignment vertical="top"/>
    </xf>
    <xf numFmtId="0" fontId="3" fillId="5" borderId="25" xfId="0" applyFont="1" applyFill="1" applyBorder="1" applyAlignment="1">
      <alignment horizontal="center" vertical="top"/>
    </xf>
    <xf numFmtId="0" fontId="3" fillId="5" borderId="26" xfId="0" applyFont="1" applyFill="1" applyBorder="1" applyAlignment="1">
      <alignment horizontal="center" vertical="top"/>
    </xf>
    <xf numFmtId="0" fontId="25" fillId="4" borderId="5" xfId="0" applyFont="1" applyFill="1" applyBorder="1" applyAlignment="1">
      <alignment vertical="center"/>
    </xf>
    <xf numFmtId="0" fontId="25" fillId="4" borderId="7" xfId="0" applyFont="1" applyFill="1" applyBorder="1" applyAlignment="1">
      <alignment vertical="center"/>
    </xf>
    <xf numFmtId="0" fontId="25" fillId="4" borderId="37"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7" xfId="0" applyFont="1" applyFill="1" applyBorder="1" applyAlignment="1">
      <alignment horizontal="center" vertical="center"/>
    </xf>
    <xf numFmtId="0" fontId="21" fillId="2" borderId="70" xfId="0" applyFont="1" applyFill="1" applyBorder="1" applyAlignment="1">
      <alignment horizontal="center" vertical="top"/>
    </xf>
    <xf numFmtId="3" fontId="3" fillId="2" borderId="1" xfId="0" applyNumberFormat="1" applyFont="1" applyFill="1" applyBorder="1" applyAlignment="1">
      <alignment horizontal="center" vertical="top"/>
    </xf>
    <xf numFmtId="3" fontId="3" fillId="2" borderId="8" xfId="0" applyNumberFormat="1" applyFont="1" applyFill="1" applyBorder="1" applyAlignment="1">
      <alignment horizontal="center" vertical="top"/>
    </xf>
    <xf numFmtId="3" fontId="3" fillId="2" borderId="58" xfId="0" applyNumberFormat="1" applyFont="1" applyFill="1" applyBorder="1" applyAlignment="1">
      <alignment horizontal="center" vertical="top"/>
    </xf>
    <xf numFmtId="3" fontId="3" fillId="2" borderId="56" xfId="0" applyNumberFormat="1" applyFont="1" applyFill="1" applyBorder="1" applyAlignment="1">
      <alignment horizontal="center" vertical="top"/>
    </xf>
    <xf numFmtId="3" fontId="3" fillId="2" borderId="59" xfId="0" applyNumberFormat="1" applyFont="1" applyFill="1" applyBorder="1" applyAlignment="1">
      <alignment horizontal="center" vertical="top"/>
    </xf>
    <xf numFmtId="3" fontId="3" fillId="2" borderId="10" xfId="0" applyNumberFormat="1" applyFont="1" applyFill="1" applyBorder="1" applyAlignment="1">
      <alignment horizontal="center" vertical="top"/>
    </xf>
    <xf numFmtId="0" fontId="21" fillId="2" borderId="69" xfId="0" applyFont="1" applyFill="1" applyBorder="1" applyAlignment="1">
      <alignment horizontal="center" vertical="top"/>
    </xf>
    <xf numFmtId="3" fontId="3" fillId="2" borderId="2" xfId="0" applyNumberFormat="1" applyFont="1" applyFill="1" applyBorder="1" applyAlignment="1">
      <alignment horizontal="center" vertical="top"/>
    </xf>
    <xf numFmtId="0" fontId="21" fillId="2" borderId="72" xfId="0" applyFont="1" applyFill="1" applyBorder="1" applyAlignment="1">
      <alignment horizontal="center" vertical="top"/>
    </xf>
    <xf numFmtId="3" fontId="3" fillId="2" borderId="63" xfId="0" applyNumberFormat="1" applyFont="1" applyFill="1" applyBorder="1" applyAlignment="1">
      <alignment horizontal="center" vertical="top"/>
    </xf>
    <xf numFmtId="3" fontId="3" fillId="2" borderId="57" xfId="0" applyNumberFormat="1" applyFont="1" applyFill="1" applyBorder="1" applyAlignment="1">
      <alignment horizontal="center" vertical="top"/>
    </xf>
    <xf numFmtId="0" fontId="21" fillId="2" borderId="73" xfId="0" applyFont="1" applyFill="1" applyBorder="1" applyAlignment="1">
      <alignment horizontal="center" vertical="top"/>
    </xf>
    <xf numFmtId="3" fontId="3" fillId="2" borderId="64" xfId="0" applyNumberFormat="1" applyFont="1" applyFill="1" applyBorder="1" applyAlignment="1">
      <alignment horizontal="center" vertical="top"/>
    </xf>
    <xf numFmtId="3" fontId="3" fillId="2" borderId="65" xfId="0" applyNumberFormat="1" applyFont="1" applyFill="1" applyBorder="1" applyAlignment="1">
      <alignment horizontal="center" vertical="top"/>
    </xf>
    <xf numFmtId="0" fontId="21" fillId="2" borderId="71" xfId="0" applyFont="1" applyFill="1" applyBorder="1" applyAlignment="1">
      <alignment horizontal="center" vertical="top"/>
    </xf>
    <xf numFmtId="3" fontId="3" fillId="2" borderId="30" xfId="0" applyNumberFormat="1" applyFont="1" applyFill="1" applyBorder="1" applyAlignment="1">
      <alignment horizontal="center" vertical="top"/>
    </xf>
    <xf numFmtId="3" fontId="3" fillId="2" borderId="31" xfId="0" applyNumberFormat="1" applyFont="1" applyFill="1" applyBorder="1" applyAlignment="1">
      <alignment horizontal="center" vertical="top"/>
    </xf>
    <xf numFmtId="3" fontId="3" fillId="2" borderId="42" xfId="0" applyNumberFormat="1" applyFont="1" applyFill="1" applyBorder="1" applyAlignment="1">
      <alignment horizontal="center" vertical="top"/>
    </xf>
    <xf numFmtId="3" fontId="3" fillId="2" borderId="4" xfId="0" applyNumberFormat="1" applyFont="1" applyFill="1" applyBorder="1" applyAlignment="1">
      <alignment horizontal="center" vertical="top"/>
    </xf>
    <xf numFmtId="3" fontId="3" fillId="2" borderId="43" xfId="0" applyNumberFormat="1" applyFont="1" applyFill="1" applyBorder="1" applyAlignment="1">
      <alignment horizontal="center" vertical="top"/>
    </xf>
    <xf numFmtId="3" fontId="3" fillId="2" borderId="77" xfId="0" applyNumberFormat="1" applyFont="1" applyFill="1" applyBorder="1" applyAlignment="1">
      <alignment horizontal="center" vertical="top"/>
    </xf>
    <xf numFmtId="3" fontId="3" fillId="2" borderId="78" xfId="0" applyNumberFormat="1" applyFont="1" applyFill="1" applyBorder="1" applyAlignment="1">
      <alignment horizontal="center" vertical="top"/>
    </xf>
    <xf numFmtId="0" fontId="25" fillId="4" borderId="74" xfId="0" applyFont="1" applyFill="1" applyBorder="1" applyAlignment="1">
      <alignment horizontal="center" vertical="center"/>
    </xf>
    <xf numFmtId="0" fontId="25" fillId="4" borderId="23" xfId="0" applyFont="1" applyFill="1" applyBorder="1" applyAlignment="1">
      <alignment horizontal="center" vertical="center"/>
    </xf>
    <xf numFmtId="0" fontId="3" fillId="2" borderId="21" xfId="0" applyFont="1" applyFill="1" applyBorder="1" applyAlignment="1">
      <alignment vertical="top" wrapText="1"/>
    </xf>
    <xf numFmtId="0" fontId="3" fillId="0" borderId="20" xfId="0" applyFont="1" applyBorder="1" applyAlignment="1">
      <alignment horizontal="center" vertical="top" wrapText="1"/>
    </xf>
    <xf numFmtId="0" fontId="3" fillId="2" borderId="15" xfId="0" applyFont="1" applyFill="1" applyBorder="1" applyAlignment="1">
      <alignment horizontal="left" vertical="top" wrapText="1"/>
    </xf>
    <xf numFmtId="0" fontId="3" fillId="0" borderId="14" xfId="0" applyFont="1" applyBorder="1" applyAlignment="1">
      <alignment horizontal="center" vertical="top" wrapText="1"/>
    </xf>
    <xf numFmtId="172" fontId="3" fillId="3" borderId="14" xfId="22" applyNumberFormat="1" applyFont="1" applyFill="1" applyBorder="1" applyAlignment="1">
      <alignment horizontal="center" vertical="top"/>
    </xf>
    <xf numFmtId="172" fontId="3" fillId="3" borderId="15" xfId="22" applyNumberFormat="1" applyFont="1" applyFill="1" applyBorder="1" applyAlignment="1">
      <alignment horizontal="center" vertical="top"/>
    </xf>
    <xf numFmtId="0" fontId="3" fillId="2" borderId="18" xfId="0" applyFont="1" applyFill="1" applyBorder="1" applyAlignment="1">
      <alignment horizontal="left" vertical="top" wrapText="1"/>
    </xf>
    <xf numFmtId="0" fontId="3" fillId="0" borderId="17" xfId="0" applyFont="1" applyBorder="1" applyAlignment="1">
      <alignment horizontal="center" vertical="top" wrapText="1"/>
    </xf>
    <xf numFmtId="0" fontId="25" fillId="4" borderId="39" xfId="0" applyFont="1" applyFill="1" applyBorder="1" applyAlignment="1">
      <alignment vertical="top"/>
    </xf>
    <xf numFmtId="0" fontId="3" fillId="0" borderId="34" xfId="0" applyFont="1" applyBorder="1" applyAlignment="1">
      <alignment vertical="top" wrapText="1"/>
    </xf>
    <xf numFmtId="0" fontId="3" fillId="0" borderId="35" xfId="0" applyFont="1" applyBorder="1" applyAlignment="1">
      <alignment vertical="top" wrapText="1"/>
    </xf>
    <xf numFmtId="0" fontId="0" fillId="0" borderId="0" xfId="0" applyFont="1" applyBorder="1" applyAlignment="1">
      <alignment/>
    </xf>
    <xf numFmtId="0" fontId="4" fillId="5" borderId="32" xfId="0" applyFont="1" applyFill="1" applyBorder="1" applyAlignment="1">
      <alignment vertical="top"/>
    </xf>
    <xf numFmtId="0" fontId="3" fillId="5" borderId="40" xfId="0" applyFont="1" applyFill="1" applyBorder="1" applyAlignment="1">
      <alignment vertical="top"/>
    </xf>
    <xf numFmtId="0" fontId="3" fillId="5" borderId="40" xfId="0" applyFont="1" applyFill="1" applyBorder="1" applyAlignment="1">
      <alignment horizontal="center" vertical="top"/>
    </xf>
    <xf numFmtId="0" fontId="3" fillId="5" borderId="41" xfId="0" applyFont="1" applyFill="1" applyBorder="1" applyAlignment="1">
      <alignment horizontal="center" vertical="top"/>
    </xf>
    <xf numFmtId="0" fontId="3" fillId="2" borderId="75" xfId="0" applyFont="1" applyFill="1" applyBorder="1" applyAlignment="1">
      <alignment horizontal="center" vertical="top"/>
    </xf>
    <xf numFmtId="0" fontId="3" fillId="3" borderId="71" xfId="0" applyFont="1" applyFill="1" applyBorder="1" applyAlignment="1">
      <alignment horizontal="center" vertical="top"/>
    </xf>
    <xf numFmtId="0" fontId="3" fillId="2" borderId="69" xfId="0" applyFont="1" applyFill="1" applyBorder="1" applyAlignment="1">
      <alignment horizontal="center" vertical="top"/>
    </xf>
    <xf numFmtId="0" fontId="3" fillId="2" borderId="71" xfId="0" applyFont="1" applyFill="1" applyBorder="1" applyAlignment="1">
      <alignment horizontal="center" vertical="top"/>
    </xf>
    <xf numFmtId="0" fontId="3" fillId="2" borderId="32" xfId="0" applyFont="1" applyFill="1" applyBorder="1" applyAlignment="1">
      <alignment vertical="top"/>
    </xf>
    <xf numFmtId="0" fontId="3" fillId="2" borderId="41" xfId="0" applyFont="1" applyFill="1" applyBorder="1" applyAlignment="1">
      <alignment vertical="top"/>
    </xf>
    <xf numFmtId="0" fontId="3" fillId="2" borderId="76" xfId="0" applyFont="1" applyFill="1" applyBorder="1" applyAlignment="1">
      <alignment horizontal="center" vertical="top"/>
    </xf>
    <xf numFmtId="3" fontId="3" fillId="2" borderId="33" xfId="0" applyNumberFormat="1" applyFont="1" applyFill="1" applyBorder="1" applyAlignment="1">
      <alignment horizontal="center" vertical="top"/>
    </xf>
    <xf numFmtId="3" fontId="3" fillId="2" borderId="96" xfId="0" applyNumberFormat="1" applyFont="1" applyFill="1" applyBorder="1" applyAlignment="1">
      <alignment horizontal="center" vertical="top"/>
    </xf>
    <xf numFmtId="3" fontId="3" fillId="2" borderId="97" xfId="0" applyNumberFormat="1" applyFont="1" applyFill="1" applyBorder="1" applyAlignment="1">
      <alignment horizontal="center" vertical="top"/>
    </xf>
    <xf numFmtId="0" fontId="3" fillId="2" borderId="0" xfId="0" applyFont="1" applyFill="1" applyBorder="1" applyAlignment="1">
      <alignment vertical="top"/>
    </xf>
    <xf numFmtId="0" fontId="3" fillId="2" borderId="0" xfId="0" applyFont="1" applyFill="1" applyBorder="1" applyAlignment="1">
      <alignment horizontal="center" vertical="top"/>
    </xf>
    <xf numFmtId="3" fontId="3" fillId="2" borderId="0" xfId="0" applyNumberFormat="1" applyFont="1" applyFill="1" applyBorder="1" applyAlignment="1">
      <alignment horizontal="center" vertical="top"/>
    </xf>
    <xf numFmtId="0" fontId="3" fillId="3" borderId="0" xfId="0" applyFont="1" applyFill="1" applyBorder="1" applyAlignment="1">
      <alignment vertical="top"/>
    </xf>
    <xf numFmtId="0" fontId="3" fillId="3" borderId="0" xfId="0" applyFont="1" applyFill="1" applyBorder="1" applyAlignment="1">
      <alignment horizontal="center" vertical="top"/>
    </xf>
    <xf numFmtId="0" fontId="3" fillId="0" borderId="20" xfId="0" applyFont="1" applyBorder="1" applyAlignment="1">
      <alignment vertical="top" wrapText="1"/>
    </xf>
    <xf numFmtId="0" fontId="28" fillId="0" borderId="20" xfId="0" applyFont="1" applyBorder="1" applyAlignment="1">
      <alignment horizontal="center" vertical="top" wrapText="1"/>
    </xf>
    <xf numFmtId="0" fontId="3" fillId="0" borderId="14" xfId="0" applyFont="1" applyBorder="1" applyAlignment="1">
      <alignment horizontal="left" vertical="top" wrapText="1"/>
    </xf>
    <xf numFmtId="0" fontId="3" fillId="0" borderId="17" xfId="0" applyFont="1" applyBorder="1" applyAlignment="1">
      <alignment horizontal="left" vertical="top" wrapText="1"/>
    </xf>
    <xf numFmtId="0" fontId="3" fillId="0" borderId="36" xfId="0" applyFont="1" applyBorder="1" applyAlignment="1">
      <alignment vertical="top" wrapText="1"/>
    </xf>
    <xf numFmtId="0" fontId="3"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xf>
    <xf numFmtId="0" fontId="3" fillId="2" borderId="1" xfId="0" applyFont="1" applyFill="1" applyBorder="1" applyAlignment="1">
      <alignment vertical="top"/>
    </xf>
    <xf numFmtId="0" fontId="3" fillId="2" borderId="2" xfId="0" applyFont="1" applyFill="1" applyBorder="1" applyAlignment="1">
      <alignment vertical="top"/>
    </xf>
    <xf numFmtId="3" fontId="3" fillId="2" borderId="45" xfId="0" applyNumberFormat="1" applyFont="1" applyFill="1" applyBorder="1" applyAlignment="1">
      <alignment horizontal="center" vertical="top"/>
    </xf>
    <xf numFmtId="0" fontId="3" fillId="2" borderId="40" xfId="0" applyFont="1" applyFill="1" applyBorder="1" applyAlignment="1">
      <alignment vertical="top"/>
    </xf>
    <xf numFmtId="0" fontId="21" fillId="2" borderId="76" xfId="0" applyFont="1" applyFill="1" applyBorder="1" applyAlignment="1">
      <alignment horizontal="center" vertical="top"/>
    </xf>
    <xf numFmtId="0" fontId="3" fillId="3" borderId="81" xfId="0" applyFont="1" applyFill="1" applyBorder="1" applyAlignment="1">
      <alignment horizontal="center" vertical="top"/>
    </xf>
    <xf numFmtId="0" fontId="3" fillId="3" borderId="98" xfId="0" applyFont="1" applyFill="1" applyBorder="1" applyAlignment="1">
      <alignment horizontal="center" vertical="top"/>
    </xf>
    <xf numFmtId="0" fontId="3" fillId="3" borderId="31" xfId="0" applyFont="1" applyFill="1" applyBorder="1" applyAlignment="1">
      <alignment horizontal="center" vertical="top"/>
    </xf>
    <xf numFmtId="0" fontId="3" fillId="3" borderId="42" xfId="0" applyFont="1" applyFill="1" applyBorder="1" applyAlignment="1">
      <alignment horizontal="center" vertical="top"/>
    </xf>
    <xf numFmtId="0" fontId="3" fillId="2" borderId="12" xfId="0" applyFont="1" applyFill="1" applyBorder="1" applyAlignment="1">
      <alignment vertical="top"/>
    </xf>
    <xf numFmtId="3" fontId="16" fillId="3" borderId="99" xfId="0" applyNumberFormat="1" applyFont="1" applyFill="1" applyBorder="1" applyAlignment="1">
      <alignment horizontal="center" vertical="top"/>
    </xf>
    <xf numFmtId="3" fontId="16" fillId="3" borderId="100" xfId="0" applyNumberFormat="1" applyFont="1" applyFill="1" applyBorder="1" applyAlignment="1">
      <alignment horizontal="center" vertical="top"/>
    </xf>
    <xf numFmtId="3" fontId="2" fillId="2" borderId="1" xfId="0" applyNumberFormat="1" applyFont="1" applyFill="1" applyBorder="1" applyAlignment="1">
      <alignment vertical="top"/>
    </xf>
    <xf numFmtId="3" fontId="1" fillId="2" borderId="75" xfId="0" applyNumberFormat="1" applyFont="1" applyFill="1" applyBorder="1" applyAlignment="1">
      <alignment horizontal="center" vertical="top"/>
    </xf>
    <xf numFmtId="3" fontId="30" fillId="2" borderId="0" xfId="21" applyNumberFormat="1" applyFont="1" applyFill="1" applyBorder="1" applyAlignment="1">
      <alignment horizontal="left"/>
      <protection/>
    </xf>
    <xf numFmtId="3" fontId="9" fillId="2" borderId="71" xfId="21" applyNumberFormat="1" applyFont="1" applyFill="1" applyBorder="1" applyAlignment="1">
      <alignment horizontal="center"/>
      <protection/>
    </xf>
    <xf numFmtId="3" fontId="2" fillId="2" borderId="81" xfId="0" applyNumberFormat="1" applyFont="1" applyFill="1" applyBorder="1" applyAlignment="1">
      <alignment horizontal="center" vertical="top"/>
    </xf>
    <xf numFmtId="3" fontId="9" fillId="2" borderId="0" xfId="21" applyNumberFormat="1" applyFont="1" applyFill="1" applyBorder="1" applyAlignment="1">
      <alignment horizontal="left" indent="1"/>
      <protection/>
    </xf>
    <xf numFmtId="3" fontId="9" fillId="3" borderId="71" xfId="21" applyNumberFormat="1" applyFont="1" applyFill="1" applyBorder="1" applyAlignment="1">
      <alignment horizontal="center"/>
      <protection/>
    </xf>
    <xf numFmtId="3" fontId="1" fillId="3" borderId="30" xfId="0" applyNumberFormat="1" applyFont="1" applyFill="1" applyBorder="1" applyAlignment="1">
      <alignment horizontal="center" vertical="top"/>
    </xf>
    <xf numFmtId="3" fontId="2" fillId="2" borderId="31" xfId="0" applyNumberFormat="1" applyFont="1" applyFill="1" applyBorder="1" applyAlignment="1">
      <alignment horizontal="center" vertical="top"/>
    </xf>
    <xf numFmtId="3" fontId="1" fillId="3" borderId="31" xfId="0" applyNumberFormat="1" applyFont="1" applyFill="1" applyBorder="1" applyAlignment="1">
      <alignment horizontal="center" vertical="top"/>
    </xf>
    <xf numFmtId="3" fontId="31" fillId="2" borderId="0" xfId="21" applyNumberFormat="1" applyFont="1" applyFill="1" applyBorder="1" applyAlignment="1">
      <alignment horizontal="left"/>
      <protection/>
    </xf>
    <xf numFmtId="3" fontId="32" fillId="2" borderId="0" xfId="21" applyNumberFormat="1" applyFont="1" applyFill="1" applyBorder="1" applyAlignment="1">
      <alignment horizontal="left" indent="1"/>
      <protection/>
    </xf>
    <xf numFmtId="3" fontId="9" fillId="2" borderId="0" xfId="21" applyNumberFormat="1" applyFont="1" applyFill="1" applyBorder="1" applyAlignment="1">
      <alignment horizontal="left"/>
      <protection/>
    </xf>
    <xf numFmtId="3" fontId="1" fillId="3" borderId="4" xfId="0" applyNumberFormat="1" applyFont="1" applyFill="1" applyBorder="1" applyAlignment="1">
      <alignment horizontal="center" vertical="top"/>
    </xf>
    <xf numFmtId="3" fontId="1" fillId="3" borderId="0" xfId="0" applyNumberFormat="1" applyFont="1" applyFill="1" applyBorder="1" applyAlignment="1">
      <alignment horizontal="center" vertical="top"/>
    </xf>
    <xf numFmtId="3" fontId="2" fillId="2" borderId="2" xfId="0" applyNumberFormat="1" applyFont="1" applyFill="1" applyBorder="1" applyAlignment="1">
      <alignment vertical="top"/>
    </xf>
    <xf numFmtId="3" fontId="2" fillId="2" borderId="69" xfId="0" applyNumberFormat="1" applyFont="1" applyFill="1" applyBorder="1" applyAlignment="1">
      <alignment horizontal="center" vertical="top"/>
    </xf>
    <xf numFmtId="0" fontId="0" fillId="0" borderId="0" xfId="0" applyFont="1" applyAlignment="1">
      <alignment/>
    </xf>
    <xf numFmtId="3" fontId="1" fillId="2" borderId="0" xfId="0" applyNumberFormat="1" applyFont="1" applyFill="1" applyBorder="1" applyAlignment="1">
      <alignment vertical="top"/>
    </xf>
    <xf numFmtId="3" fontId="1" fillId="3" borderId="71" xfId="0" applyNumberFormat="1" applyFont="1" applyFill="1" applyBorder="1" applyAlignment="1">
      <alignment horizontal="center" vertical="top"/>
    </xf>
    <xf numFmtId="3" fontId="1" fillId="3" borderId="3" xfId="0" applyNumberFormat="1" applyFont="1" applyFill="1" applyBorder="1" applyAlignment="1">
      <alignment horizontal="center" vertical="top"/>
    </xf>
    <xf numFmtId="3" fontId="1" fillId="3" borderId="9" xfId="0" applyNumberFormat="1" applyFont="1" applyFill="1" applyBorder="1" applyAlignment="1">
      <alignment horizontal="center" vertical="top"/>
    </xf>
    <xf numFmtId="3" fontId="1" fillId="2" borderId="30" xfId="0" applyNumberFormat="1" applyFont="1" applyFill="1" applyBorder="1" applyAlignment="1">
      <alignment horizontal="center" vertical="top"/>
    </xf>
    <xf numFmtId="3" fontId="1" fillId="2" borderId="31" xfId="0" applyNumberFormat="1" applyFont="1" applyFill="1" applyBorder="1" applyAlignment="1">
      <alignment horizontal="center" vertical="top"/>
    </xf>
    <xf numFmtId="3" fontId="1" fillId="2" borderId="4" xfId="0" applyNumberFormat="1" applyFont="1" applyFill="1" applyBorder="1" applyAlignment="1">
      <alignment horizontal="center" vertical="top"/>
    </xf>
    <xf numFmtId="3" fontId="1" fillId="2" borderId="0" xfId="0" applyNumberFormat="1" applyFont="1" applyFill="1" applyBorder="1" applyAlignment="1">
      <alignment horizontal="center" vertical="top"/>
    </xf>
    <xf numFmtId="0" fontId="1" fillId="3" borderId="101" xfId="0" applyFont="1" applyFill="1" applyBorder="1" applyAlignment="1">
      <alignment vertical="top"/>
    </xf>
    <xf numFmtId="3" fontId="1" fillId="3" borderId="53" xfId="0" applyNumberFormat="1" applyFont="1" applyFill="1" applyBorder="1" applyAlignment="1">
      <alignment vertical="top"/>
    </xf>
    <xf numFmtId="3" fontId="1" fillId="3" borderId="102" xfId="0" applyNumberFormat="1" applyFont="1" applyFill="1" applyBorder="1" applyAlignment="1">
      <alignment horizontal="center" vertical="top"/>
    </xf>
    <xf numFmtId="3" fontId="1" fillId="3" borderId="103" xfId="0" applyNumberFormat="1" applyFont="1" applyFill="1" applyBorder="1" applyAlignment="1">
      <alignment horizontal="center" vertical="top"/>
    </xf>
    <xf numFmtId="3" fontId="1" fillId="3" borderId="104" xfId="0" applyNumberFormat="1" applyFont="1" applyFill="1" applyBorder="1" applyAlignment="1">
      <alignment horizontal="center" vertical="top"/>
    </xf>
    <xf numFmtId="3" fontId="1" fillId="3" borderId="105" xfId="0" applyNumberFormat="1" applyFont="1" applyFill="1" applyBorder="1" applyAlignment="1">
      <alignment horizontal="center" vertical="top"/>
    </xf>
    <xf numFmtId="3" fontId="3" fillId="0" borderId="0" xfId="0" applyNumberFormat="1" applyFont="1" applyAlignment="1">
      <alignment/>
    </xf>
    <xf numFmtId="3" fontId="3" fillId="0" borderId="0" xfId="0" applyNumberFormat="1" applyFont="1" applyAlignment="1">
      <alignment horizontal="center"/>
    </xf>
    <xf numFmtId="3" fontId="11" fillId="4" borderId="25" xfId="0" applyNumberFormat="1" applyFont="1" applyFill="1" applyBorder="1" applyAlignment="1">
      <alignment/>
    </xf>
    <xf numFmtId="3" fontId="11" fillId="4" borderId="25" xfId="0" applyNumberFormat="1" applyFont="1" applyFill="1" applyBorder="1" applyAlignment="1">
      <alignment horizontal="center"/>
    </xf>
    <xf numFmtId="3" fontId="8" fillId="4" borderId="25" xfId="0" applyNumberFormat="1" applyFont="1" applyFill="1" applyBorder="1" applyAlignment="1">
      <alignment horizontal="center" vertical="center"/>
    </xf>
    <xf numFmtId="3" fontId="8" fillId="4" borderId="26" xfId="0" applyNumberFormat="1" applyFont="1" applyFill="1" applyBorder="1" applyAlignment="1">
      <alignment horizontal="center" vertical="center"/>
    </xf>
    <xf numFmtId="3" fontId="16" fillId="2" borderId="20" xfId="0" applyNumberFormat="1" applyFont="1" applyFill="1" applyBorder="1" applyAlignment="1">
      <alignment vertical="top" wrapText="1"/>
    </xf>
    <xf numFmtId="3" fontId="33" fillId="0" borderId="20" xfId="0" applyNumberFormat="1" applyFont="1" applyBorder="1" applyAlignment="1">
      <alignment horizontal="center" vertical="top" wrapText="1"/>
    </xf>
    <xf numFmtId="3" fontId="0" fillId="3" borderId="20" xfId="22" applyNumberFormat="1" applyFont="1" applyFill="1" applyBorder="1" applyAlignment="1">
      <alignment horizontal="center" vertical="top"/>
    </xf>
    <xf numFmtId="172" fontId="9" fillId="3" borderId="20" xfId="22" applyNumberFormat="1" applyFont="1" applyFill="1" applyBorder="1" applyAlignment="1">
      <alignment horizontal="center" vertical="top"/>
    </xf>
    <xf numFmtId="3" fontId="16" fillId="2" borderId="14" xfId="0" applyNumberFormat="1" applyFont="1" applyFill="1" applyBorder="1" applyAlignment="1">
      <alignment horizontal="left" vertical="top" wrapText="1"/>
    </xf>
    <xf numFmtId="3" fontId="1" fillId="0" borderId="14" xfId="0" applyNumberFormat="1" applyFont="1" applyBorder="1" applyAlignment="1">
      <alignment horizontal="center" vertical="top" wrapText="1"/>
    </xf>
    <xf numFmtId="3" fontId="0" fillId="3" borderId="14" xfId="22" applyNumberFormat="1" applyFont="1" applyFill="1" applyBorder="1" applyAlignment="1">
      <alignment horizontal="center" vertical="top"/>
    </xf>
    <xf numFmtId="172" fontId="9" fillId="3" borderId="14" xfId="22" applyNumberFormat="1" applyFont="1" applyFill="1" applyBorder="1" applyAlignment="1">
      <alignment horizontal="center" vertical="top"/>
    </xf>
    <xf numFmtId="3" fontId="1" fillId="0" borderId="17" xfId="0" applyNumberFormat="1" applyFont="1" applyBorder="1" applyAlignment="1">
      <alignment horizontal="center" vertical="top" wrapText="1"/>
    </xf>
    <xf numFmtId="3" fontId="0" fillId="3" borderId="17" xfId="22" applyNumberFormat="1" applyFont="1" applyFill="1" applyBorder="1" applyAlignment="1">
      <alignment horizontal="center" vertical="top"/>
    </xf>
    <xf numFmtId="172" fontId="9" fillId="3" borderId="17" xfId="22" applyNumberFormat="1" applyFont="1" applyFill="1" applyBorder="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center" vertical="top"/>
    </xf>
    <xf numFmtId="3" fontId="8" fillId="4" borderId="37" xfId="0" applyNumberFormat="1" applyFont="1" applyFill="1" applyBorder="1" applyAlignment="1">
      <alignment vertical="top"/>
    </xf>
    <xf numFmtId="3" fontId="8" fillId="4" borderId="37" xfId="0" applyNumberFormat="1" applyFont="1" applyFill="1" applyBorder="1" applyAlignment="1">
      <alignment horizontal="center" vertical="top"/>
    </xf>
    <xf numFmtId="3" fontId="8" fillId="4" borderId="38" xfId="0" applyNumberFormat="1" applyFont="1" applyFill="1" applyBorder="1" applyAlignment="1">
      <alignment horizontal="center" vertical="top"/>
    </xf>
    <xf numFmtId="3" fontId="8" fillId="4" borderId="40" xfId="0" applyNumberFormat="1" applyFont="1" applyFill="1" applyBorder="1" applyAlignment="1">
      <alignment vertical="top"/>
    </xf>
    <xf numFmtId="3" fontId="8" fillId="4" borderId="40" xfId="0" applyNumberFormat="1" applyFont="1" applyFill="1" applyBorder="1" applyAlignment="1">
      <alignment horizontal="center" vertical="top"/>
    </xf>
    <xf numFmtId="3" fontId="8" fillId="4" borderId="41" xfId="0" applyNumberFormat="1" applyFont="1" applyFill="1" applyBorder="1" applyAlignment="1">
      <alignment horizontal="center" vertical="top"/>
    </xf>
    <xf numFmtId="0" fontId="1" fillId="0" borderId="36" xfId="0" applyFont="1" applyBorder="1" applyAlignment="1">
      <alignment horizontal="center" vertical="top" wrapText="1"/>
    </xf>
    <xf numFmtId="0" fontId="1" fillId="0" borderId="34" xfId="0" applyFont="1" applyBorder="1" applyAlignment="1">
      <alignment horizontal="center" vertical="top" wrapText="1"/>
    </xf>
    <xf numFmtId="0" fontId="1" fillId="0" borderId="35" xfId="0" applyFont="1" applyBorder="1" applyAlignment="1">
      <alignment horizontal="center" vertical="top" wrapText="1"/>
    </xf>
    <xf numFmtId="0" fontId="34" fillId="4" borderId="37" xfId="0" applyFont="1" applyFill="1" applyBorder="1" applyAlignment="1">
      <alignment horizontal="left" vertical="center"/>
    </xf>
    <xf numFmtId="0" fontId="21" fillId="2" borderId="75" xfId="0" applyFont="1" applyFill="1" applyBorder="1" applyAlignment="1">
      <alignment horizontal="left" vertical="top"/>
    </xf>
    <xf numFmtId="0" fontId="21" fillId="3" borderId="71" xfId="0" applyFont="1" applyFill="1" applyBorder="1" applyAlignment="1">
      <alignment horizontal="left" vertical="top"/>
    </xf>
    <xf numFmtId="3" fontId="3" fillId="2" borderId="69" xfId="0" applyNumberFormat="1" applyFont="1" applyFill="1" applyBorder="1" applyAlignment="1">
      <alignment horizontal="center" vertical="top"/>
    </xf>
    <xf numFmtId="0" fontId="3" fillId="2" borderId="0" xfId="0" applyFont="1" applyFill="1" applyBorder="1" applyAlignment="1">
      <alignment horizontal="left" vertical="top" indent="1"/>
    </xf>
    <xf numFmtId="0" fontId="3" fillId="2" borderId="0" xfId="0" applyFont="1" applyFill="1" applyBorder="1" applyAlignment="1">
      <alignment horizontal="left" indent="1"/>
    </xf>
    <xf numFmtId="0" fontId="21" fillId="2" borderId="69" xfId="0" applyFont="1" applyFill="1" applyBorder="1" applyAlignment="1">
      <alignment horizontal="left" vertical="top"/>
    </xf>
    <xf numFmtId="0" fontId="21" fillId="2" borderId="71" xfId="0" applyFont="1" applyFill="1" applyBorder="1" applyAlignment="1">
      <alignment horizontal="left" vertical="top"/>
    </xf>
    <xf numFmtId="0" fontId="3" fillId="2" borderId="8" xfId="0" applyFont="1" applyFill="1" applyBorder="1" applyAlignment="1">
      <alignment horizontal="left" indent="1"/>
    </xf>
    <xf numFmtId="0" fontId="21" fillId="2" borderId="76" xfId="0" applyFont="1" applyFill="1" applyBorder="1" applyAlignment="1">
      <alignment horizontal="left" vertical="top"/>
    </xf>
    <xf numFmtId="3" fontId="3" fillId="2" borderId="44" xfId="0" applyNumberFormat="1" applyFont="1" applyFill="1" applyBorder="1" applyAlignment="1">
      <alignment horizontal="center" vertical="top"/>
    </xf>
    <xf numFmtId="0" fontId="3" fillId="2" borderId="20" xfId="0" applyFont="1" applyFill="1" applyBorder="1" applyAlignment="1">
      <alignment vertical="top" wrapText="1"/>
    </xf>
    <xf numFmtId="0" fontId="3" fillId="2" borderId="14" xfId="0" applyFont="1" applyFill="1" applyBorder="1" applyAlignment="1">
      <alignment horizontal="left" vertical="top" wrapText="1"/>
    </xf>
    <xf numFmtId="0" fontId="4" fillId="5" borderId="0" xfId="0" applyFont="1" applyFill="1" applyAlignment="1">
      <alignment/>
    </xf>
    <xf numFmtId="0" fontId="3" fillId="5" borderId="0" xfId="0" applyFont="1" applyFill="1" applyAlignment="1">
      <alignment/>
    </xf>
    <xf numFmtId="0" fontId="3" fillId="5" borderId="0" xfId="0" applyFont="1" applyFill="1" applyAlignment="1">
      <alignment horizontal="center"/>
    </xf>
    <xf numFmtId="0" fontId="35" fillId="5" borderId="24" xfId="0" applyFont="1" applyFill="1" applyBorder="1" applyAlignment="1">
      <alignment vertical="top"/>
    </xf>
    <xf numFmtId="0" fontId="5" fillId="0" borderId="0" xfId="20" applyFill="1" applyAlignment="1">
      <alignment vertical="top"/>
    </xf>
    <xf numFmtId="0" fontId="5" fillId="0" borderId="0" xfId="20" applyAlignment="1">
      <alignment/>
    </xf>
    <xf numFmtId="0" fontId="3" fillId="2" borderId="29" xfId="0" applyFont="1" applyFill="1" applyBorder="1" applyAlignment="1">
      <alignment horizontal="left" vertical="top" indent="2"/>
    </xf>
    <xf numFmtId="3" fontId="3" fillId="3" borderId="46" xfId="0" applyNumberFormat="1" applyFont="1" applyFill="1" applyBorder="1" applyAlignment="1">
      <alignment horizontal="center" vertical="top"/>
    </xf>
    <xf numFmtId="3" fontId="3" fillId="3" borderId="47" xfId="0" applyNumberFormat="1" applyFont="1" applyFill="1" applyBorder="1" applyAlignment="1">
      <alignment horizontal="center" vertical="top"/>
    </xf>
    <xf numFmtId="3" fontId="3" fillId="3" borderId="48" xfId="0" applyNumberFormat="1" applyFont="1" applyFill="1" applyBorder="1" applyAlignment="1">
      <alignment horizontal="center" vertical="top"/>
    </xf>
    <xf numFmtId="3" fontId="3" fillId="3" borderId="79" xfId="0" applyNumberFormat="1" applyFont="1" applyFill="1" applyBorder="1" applyAlignment="1">
      <alignment horizontal="center" vertical="top"/>
    </xf>
    <xf numFmtId="3" fontId="3" fillId="3" borderId="80" xfId="0" applyNumberFormat="1" applyFont="1" applyFill="1" applyBorder="1" applyAlignment="1">
      <alignment horizontal="center" vertical="top"/>
    </xf>
    <xf numFmtId="3" fontId="3" fillId="3" borderId="49" xfId="0" applyNumberFormat="1" applyFont="1" applyFill="1" applyBorder="1" applyAlignment="1">
      <alignment horizontal="center" vertical="top"/>
    </xf>
    <xf numFmtId="3" fontId="3" fillId="3" borderId="50" xfId="0" applyNumberFormat="1" applyFont="1" applyFill="1" applyBorder="1" applyAlignment="1">
      <alignment horizontal="center" vertical="top"/>
    </xf>
    <xf numFmtId="3" fontId="3" fillId="3" borderId="51" xfId="0" applyNumberFormat="1" applyFont="1" applyFill="1" applyBorder="1" applyAlignment="1">
      <alignment horizontal="center" vertical="top"/>
    </xf>
    <xf numFmtId="3" fontId="3" fillId="3" borderId="52" xfId="0" applyNumberFormat="1" applyFont="1" applyFill="1" applyBorder="1" applyAlignment="1">
      <alignment horizontal="center" vertical="top"/>
    </xf>
    <xf numFmtId="3" fontId="3" fillId="3" borderId="106" xfId="0" applyNumberFormat="1" applyFont="1" applyFill="1" applyBorder="1" applyAlignment="1">
      <alignment horizontal="center" vertical="top"/>
    </xf>
    <xf numFmtId="3" fontId="3" fillId="3" borderId="67" xfId="0" applyNumberFormat="1" applyFont="1" applyFill="1" applyBorder="1" applyAlignment="1">
      <alignment horizontal="center" vertical="top"/>
    </xf>
    <xf numFmtId="3" fontId="3" fillId="3" borderId="68" xfId="0" applyNumberFormat="1" applyFont="1" applyFill="1" applyBorder="1" applyAlignment="1">
      <alignment horizontal="center" vertical="top"/>
    </xf>
    <xf numFmtId="3" fontId="3" fillId="3" borderId="107" xfId="0" applyNumberFormat="1" applyFont="1" applyFill="1" applyBorder="1" applyAlignment="1">
      <alignment horizontal="center" vertical="top"/>
    </xf>
    <xf numFmtId="3" fontId="3" fillId="3" borderId="3" xfId="0" applyNumberFormat="1" applyFont="1" applyFill="1" applyBorder="1" applyAlignment="1">
      <alignment horizontal="center" vertical="top"/>
    </xf>
    <xf numFmtId="3" fontId="3" fillId="3" borderId="9" xfId="0" applyNumberFormat="1" applyFont="1" applyFill="1" applyBorder="1" applyAlignment="1">
      <alignment horizontal="center" vertical="top"/>
    </xf>
    <xf numFmtId="3" fontId="3" fillId="3" borderId="4" xfId="0" applyNumberFormat="1" applyFont="1" applyFill="1" applyBorder="1" applyAlignment="1">
      <alignment horizontal="center" vertical="top"/>
    </xf>
    <xf numFmtId="3" fontId="3" fillId="3" borderId="108" xfId="0" applyNumberFormat="1" applyFont="1" applyFill="1" applyBorder="1" applyAlignment="1">
      <alignment horizontal="center" vertical="top"/>
    </xf>
    <xf numFmtId="0" fontId="0" fillId="0" borderId="0" xfId="0" applyFont="1" applyAlignment="1">
      <alignment/>
    </xf>
    <xf numFmtId="3" fontId="3" fillId="3" borderId="81" xfId="0" applyNumberFormat="1" applyFont="1" applyFill="1" applyBorder="1" applyAlignment="1">
      <alignment horizontal="center" vertical="top"/>
    </xf>
    <xf numFmtId="3" fontId="3" fillId="3" borderId="82" xfId="0" applyNumberFormat="1" applyFont="1" applyFill="1" applyBorder="1" applyAlignment="1">
      <alignment horizontal="center" vertical="top"/>
    </xf>
    <xf numFmtId="3" fontId="3" fillId="3" borderId="83" xfId="0" applyNumberFormat="1" applyFont="1" applyFill="1" applyBorder="1" applyAlignment="1">
      <alignment horizontal="center" vertical="top"/>
    </xf>
    <xf numFmtId="3" fontId="3" fillId="3" borderId="31" xfId="0" applyNumberFormat="1" applyFont="1" applyFill="1" applyBorder="1" applyAlignment="1">
      <alignment horizontal="center" vertical="top"/>
    </xf>
    <xf numFmtId="3" fontId="3" fillId="3" borderId="84" xfId="0" applyNumberFormat="1" applyFont="1" applyFill="1" applyBorder="1" applyAlignment="1">
      <alignment horizontal="center" vertical="top"/>
    </xf>
    <xf numFmtId="3" fontId="3" fillId="3" borderId="100" xfId="0" applyNumberFormat="1" applyFont="1" applyFill="1" applyBorder="1" applyAlignment="1">
      <alignment horizontal="center" vertical="top"/>
    </xf>
    <xf numFmtId="3" fontId="3" fillId="3" borderId="77" xfId="0" applyNumberFormat="1" applyFont="1" applyFill="1" applyBorder="1" applyAlignment="1">
      <alignment horizontal="center" vertical="top"/>
    </xf>
    <xf numFmtId="3" fontId="3" fillId="3" borderId="109" xfId="0" applyNumberFormat="1" applyFont="1" applyFill="1" applyBorder="1" applyAlignment="1">
      <alignment horizontal="center" vertical="top"/>
    </xf>
    <xf numFmtId="3" fontId="3" fillId="3" borderId="110" xfId="0" applyNumberFormat="1" applyFont="1" applyFill="1" applyBorder="1" applyAlignment="1">
      <alignment horizontal="center" vertical="top"/>
    </xf>
    <xf numFmtId="0" fontId="3" fillId="3" borderId="82" xfId="0" applyFont="1" applyFill="1" applyBorder="1" applyAlignment="1">
      <alignment horizontal="center" vertical="top"/>
    </xf>
    <xf numFmtId="0" fontId="3" fillId="3" borderId="83" xfId="0" applyFont="1" applyFill="1" applyBorder="1" applyAlignment="1">
      <alignment horizontal="center" vertical="top"/>
    </xf>
    <xf numFmtId="0" fontId="3" fillId="3" borderId="84" xfId="0" applyFont="1" applyFill="1" applyBorder="1" applyAlignment="1">
      <alignment horizontal="center" vertical="top"/>
    </xf>
    <xf numFmtId="0" fontId="3" fillId="3" borderId="100" xfId="0" applyFont="1" applyFill="1" applyBorder="1" applyAlignment="1">
      <alignment horizontal="center" vertical="top"/>
    </xf>
    <xf numFmtId="0" fontId="3" fillId="3" borderId="4" xfId="0" applyFont="1" applyFill="1" applyBorder="1" applyAlignment="1">
      <alignment horizontal="center" vertical="top"/>
    </xf>
    <xf numFmtId="0" fontId="3" fillId="3" borderId="3" xfId="0" applyFont="1" applyFill="1" applyBorder="1" applyAlignment="1">
      <alignment horizontal="center" vertical="top"/>
    </xf>
    <xf numFmtId="0" fontId="3" fillId="3" borderId="9" xfId="0" applyFont="1" applyFill="1" applyBorder="1" applyAlignment="1">
      <alignment horizontal="center" vertical="top"/>
    </xf>
    <xf numFmtId="0" fontId="3" fillId="3" borderId="77" xfId="0" applyFont="1" applyFill="1" applyBorder="1" applyAlignment="1">
      <alignment horizontal="center" vertical="top"/>
    </xf>
    <xf numFmtId="0" fontId="3" fillId="3" borderId="78" xfId="0" applyFont="1" applyFill="1" applyBorder="1" applyAlignment="1">
      <alignment horizontal="center" vertical="top"/>
    </xf>
    <xf numFmtId="3" fontId="0" fillId="0" borderId="0" xfId="0" applyNumberFormat="1" applyFont="1" applyAlignment="1">
      <alignment/>
    </xf>
    <xf numFmtId="0" fontId="0" fillId="5" borderId="0" xfId="0" applyFont="1" applyFill="1" applyAlignment="1">
      <alignment/>
    </xf>
    <xf numFmtId="3" fontId="3" fillId="3" borderId="56" xfId="0" applyNumberFormat="1" applyFont="1" applyFill="1" applyBorder="1" applyAlignment="1">
      <alignment horizontal="center" vertical="top"/>
    </xf>
    <xf numFmtId="3" fontId="3" fillId="3" borderId="111" xfId="0" applyNumberFormat="1" applyFont="1" applyFill="1" applyBorder="1" applyAlignment="1">
      <alignment horizontal="center" vertical="top"/>
    </xf>
    <xf numFmtId="3" fontId="3" fillId="3" borderId="112" xfId="0" applyNumberFormat="1" applyFont="1" applyFill="1" applyBorder="1" applyAlignment="1">
      <alignment horizontal="center" vertical="top"/>
    </xf>
    <xf numFmtId="3" fontId="3" fillId="3" borderId="57" xfId="0" applyNumberFormat="1" applyFont="1" applyFill="1" applyBorder="1" applyAlignment="1">
      <alignment horizontal="center" vertical="top"/>
    </xf>
    <xf numFmtId="3" fontId="3" fillId="3" borderId="66" xfId="0" applyNumberFormat="1" applyFont="1" applyFill="1" applyBorder="1" applyAlignment="1">
      <alignment horizontal="center" vertical="top"/>
    </xf>
    <xf numFmtId="3" fontId="3" fillId="3" borderId="29" xfId="0" applyNumberFormat="1" applyFont="1" applyFill="1" applyBorder="1" applyAlignment="1">
      <alignment horizontal="center" vertical="top"/>
    </xf>
    <xf numFmtId="3" fontId="3" fillId="3" borderId="43" xfId="0" applyNumberFormat="1" applyFont="1" applyFill="1" applyBorder="1" applyAlignment="1">
      <alignment horizontal="center" vertical="top"/>
    </xf>
    <xf numFmtId="0" fontId="25" fillId="0" borderId="0" xfId="0" applyFont="1" applyAlignment="1">
      <alignment/>
    </xf>
    <xf numFmtId="0" fontId="11" fillId="0" borderId="0" xfId="0" applyFont="1" applyAlignment="1">
      <alignment/>
    </xf>
    <xf numFmtId="0" fontId="3" fillId="0" borderId="29" xfId="0" applyFont="1" applyFill="1" applyBorder="1" applyAlignment="1">
      <alignment horizontal="left" vertical="top" indent="3"/>
    </xf>
    <xf numFmtId="0" fontId="3" fillId="3" borderId="46" xfId="0" applyFont="1" applyFill="1" applyBorder="1" applyAlignment="1">
      <alignment horizontal="center" vertical="top"/>
    </xf>
    <xf numFmtId="0" fontId="3" fillId="3" borderId="47" xfId="0" applyFont="1" applyFill="1" applyBorder="1" applyAlignment="1">
      <alignment horizontal="center" vertical="top"/>
    </xf>
    <xf numFmtId="0" fontId="3" fillId="3" borderId="48" xfId="0" applyFont="1" applyFill="1" applyBorder="1" applyAlignment="1">
      <alignment horizontal="center" vertical="top"/>
    </xf>
    <xf numFmtId="0" fontId="3" fillId="3" borderId="113" xfId="0" applyFont="1" applyFill="1" applyBorder="1" applyAlignment="1">
      <alignment horizontal="center" vertical="top"/>
    </xf>
    <xf numFmtId="0" fontId="3" fillId="3" borderId="79" xfId="0" applyFont="1" applyFill="1" applyBorder="1" applyAlignment="1">
      <alignment horizontal="center" vertical="top"/>
    </xf>
    <xf numFmtId="0" fontId="3" fillId="3" borderId="80" xfId="0" applyFont="1" applyFill="1" applyBorder="1" applyAlignment="1">
      <alignment horizontal="center" vertical="top"/>
    </xf>
    <xf numFmtId="0" fontId="3" fillId="3" borderId="49" xfId="0" applyFont="1" applyFill="1" applyBorder="1" applyAlignment="1">
      <alignment horizontal="center" vertical="top"/>
    </xf>
    <xf numFmtId="0" fontId="3" fillId="3" borderId="114" xfId="0" applyFont="1" applyFill="1" applyBorder="1" applyAlignment="1">
      <alignment horizontal="center" vertical="top"/>
    </xf>
    <xf numFmtId="0" fontId="3" fillId="0" borderId="29" xfId="0" applyFont="1" applyFill="1" applyBorder="1" applyAlignment="1" quotePrefix="1">
      <alignment horizontal="left" vertical="top" indent="3"/>
    </xf>
    <xf numFmtId="0" fontId="3" fillId="3" borderId="50" xfId="0" applyFont="1" applyFill="1" applyBorder="1" applyAlignment="1">
      <alignment horizontal="center" vertical="top"/>
    </xf>
    <xf numFmtId="0" fontId="3" fillId="3" borderId="51" xfId="0" applyFont="1" applyFill="1" applyBorder="1" applyAlignment="1">
      <alignment horizontal="center" vertical="top"/>
    </xf>
    <xf numFmtId="0" fontId="3" fillId="3" borderId="52" xfId="0" applyFont="1" applyFill="1" applyBorder="1" applyAlignment="1">
      <alignment horizontal="center" vertical="top"/>
    </xf>
    <xf numFmtId="0" fontId="3" fillId="3" borderId="115" xfId="0" applyFont="1" applyFill="1" applyBorder="1" applyAlignment="1">
      <alignment horizontal="center" vertical="top"/>
    </xf>
    <xf numFmtId="0" fontId="3" fillId="3" borderId="29" xfId="0" applyFont="1" applyFill="1" applyBorder="1" applyAlignment="1">
      <alignment horizontal="left" vertical="top" indent="3"/>
    </xf>
    <xf numFmtId="0" fontId="3" fillId="3" borderId="116" xfId="0" applyFont="1" applyFill="1" applyBorder="1" applyAlignment="1">
      <alignment horizontal="center" vertical="top"/>
    </xf>
    <xf numFmtId="0" fontId="3" fillId="3" borderId="67" xfId="0" applyFont="1" applyFill="1" applyBorder="1" applyAlignment="1">
      <alignment horizontal="center" vertical="top"/>
    </xf>
    <xf numFmtId="0" fontId="3" fillId="3" borderId="68" xfId="0" applyFont="1" applyFill="1" applyBorder="1" applyAlignment="1">
      <alignment horizontal="center" vertical="top"/>
    </xf>
    <xf numFmtId="0" fontId="3" fillId="3" borderId="66" xfId="0" applyFont="1" applyFill="1" applyBorder="1" applyAlignment="1">
      <alignment horizontal="center" vertical="top"/>
    </xf>
    <xf numFmtId="0" fontId="3" fillId="3" borderId="117" xfId="0" applyFont="1" applyFill="1" applyBorder="1" applyAlignment="1">
      <alignment horizontal="center" vertical="top"/>
    </xf>
    <xf numFmtId="0" fontId="3" fillId="3" borderId="29" xfId="0" applyFont="1" applyFill="1" applyBorder="1" applyAlignment="1" quotePrefix="1">
      <alignment horizontal="left" vertical="top" indent="3"/>
    </xf>
    <xf numFmtId="0" fontId="36" fillId="0" borderId="0" xfId="20" applyFont="1" applyAlignment="1">
      <alignment vertical="top"/>
    </xf>
    <xf numFmtId="0" fontId="8" fillId="0" borderId="0" xfId="0" applyFont="1" applyAlignment="1">
      <alignment vertical="center"/>
    </xf>
    <xf numFmtId="0" fontId="8" fillId="0" borderId="0" xfId="0" applyFont="1" applyAlignment="1">
      <alignment vertical="top"/>
    </xf>
    <xf numFmtId="0" fontId="8" fillId="0" borderId="0" xfId="0" applyFont="1" applyFill="1" applyAlignment="1">
      <alignment horizontal="center" vertical="top"/>
    </xf>
    <xf numFmtId="0" fontId="3" fillId="0" borderId="13" xfId="0" applyFont="1"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3" fillId="0" borderId="118" xfId="0" applyFont="1" applyBorder="1" applyAlignment="1">
      <alignment vertical="top" wrapText="1"/>
    </xf>
    <xf numFmtId="0" fontId="3" fillId="0" borderId="119" xfId="0" applyFont="1" applyBorder="1" applyAlignment="1">
      <alignment vertical="top" wrapText="1"/>
    </xf>
    <xf numFmtId="0" fontId="3" fillId="0" borderId="120" xfId="0" applyFont="1" applyBorder="1" applyAlignment="1">
      <alignment vertical="top" wrapText="1"/>
    </xf>
    <xf numFmtId="0" fontId="3" fillId="0" borderId="14" xfId="0" applyFont="1" applyBorder="1" applyAlignment="1">
      <alignment vertical="top" wrapText="1"/>
    </xf>
    <xf numFmtId="0" fontId="3" fillId="0" borderId="15" xfId="0" applyFont="1" applyBorder="1" applyAlignment="1">
      <alignment vertical="top" wrapText="1"/>
    </xf>
    <xf numFmtId="0" fontId="0" fillId="0" borderId="119" xfId="0" applyFont="1" applyBorder="1" applyAlignment="1">
      <alignment vertical="top" wrapText="1"/>
    </xf>
    <xf numFmtId="0" fontId="0" fillId="0" borderId="120" xfId="0" applyFont="1" applyBorder="1" applyAlignment="1">
      <alignment vertical="top" wrapText="1"/>
    </xf>
    <xf numFmtId="0" fontId="3" fillId="0" borderId="16" xfId="0" applyFont="1" applyBorder="1" applyAlignment="1">
      <alignment vertical="top" wrapText="1"/>
    </xf>
    <xf numFmtId="0" fontId="0" fillId="0" borderId="17" xfId="0" applyFont="1" applyBorder="1" applyAlignment="1">
      <alignment vertical="top" wrapText="1"/>
    </xf>
    <xf numFmtId="0" fontId="0" fillId="0" borderId="18" xfId="0" applyFont="1" applyBorder="1" applyAlignment="1">
      <alignment vertical="top" wrapText="1"/>
    </xf>
    <xf numFmtId="3" fontId="1" fillId="0" borderId="16" xfId="0" applyNumberFormat="1" applyFont="1" applyBorder="1" applyAlignment="1">
      <alignment vertical="top" wrapText="1"/>
    </xf>
    <xf numFmtId="3" fontId="0" fillId="0" borderId="17" xfId="0" applyNumberFormat="1" applyFont="1" applyBorder="1" applyAlignment="1">
      <alignment vertical="top" wrapText="1"/>
    </xf>
    <xf numFmtId="3" fontId="0" fillId="0" borderId="18" xfId="0" applyNumberFormat="1" applyFont="1" applyBorder="1" applyAlignment="1">
      <alignment vertical="top" wrapText="1"/>
    </xf>
    <xf numFmtId="3" fontId="1" fillId="0" borderId="13" xfId="0" applyNumberFormat="1" applyFont="1" applyBorder="1" applyAlignment="1">
      <alignment vertical="top" wrapText="1"/>
    </xf>
    <xf numFmtId="3" fontId="0" fillId="0" borderId="14" xfId="0" applyNumberFormat="1" applyFont="1" applyBorder="1" applyAlignment="1">
      <alignment vertical="top" wrapText="1"/>
    </xf>
    <xf numFmtId="3" fontId="0" fillId="0" borderId="15" xfId="0" applyNumberFormat="1" applyFont="1" applyBorder="1" applyAlignment="1">
      <alignment vertical="top" wrapText="1"/>
    </xf>
    <xf numFmtId="0" fontId="17" fillId="0" borderId="13" xfId="0" applyFont="1" applyBorder="1" applyAlignment="1">
      <alignment vertical="top" wrapText="1"/>
    </xf>
    <xf numFmtId="0" fontId="18" fillId="0" borderId="14" xfId="0" applyFont="1" applyBorder="1" applyAlignment="1">
      <alignment vertical="top" wrapText="1"/>
    </xf>
    <xf numFmtId="0" fontId="18" fillId="0" borderId="15" xfId="0" applyFont="1" applyBorder="1" applyAlignment="1">
      <alignment vertical="top" wrapText="1"/>
    </xf>
    <xf numFmtId="0" fontId="17" fillId="0" borderId="16" xfId="0" applyFont="1" applyBorder="1" applyAlignment="1">
      <alignment vertical="top" wrapText="1"/>
    </xf>
    <xf numFmtId="0" fontId="18" fillId="0" borderId="17" xfId="0" applyFont="1" applyBorder="1" applyAlignment="1">
      <alignment vertical="top" wrapText="1"/>
    </xf>
    <xf numFmtId="0" fontId="18" fillId="0" borderId="18" xfId="0" applyFont="1" applyBorder="1" applyAlignment="1">
      <alignment vertical="top" wrapText="1"/>
    </xf>
    <xf numFmtId="0" fontId="17" fillId="0" borderId="119" xfId="0" applyFont="1" applyBorder="1" applyAlignment="1">
      <alignment vertical="top" wrapText="1"/>
    </xf>
    <xf numFmtId="0" fontId="17" fillId="0" borderId="120" xfId="0" applyFont="1" applyBorder="1" applyAlignment="1">
      <alignment vertical="top" wrapText="1"/>
    </xf>
    <xf numFmtId="0" fontId="17" fillId="0" borderId="118"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TAB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2.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 Id="rId4" Type="http://schemas.openxmlformats.org/officeDocument/2006/relationships/hyperlink" Target="#Indice" /><Relationship Id="rId5" Type="http://schemas.openxmlformats.org/officeDocument/2006/relationships/hyperlink" Target="#Indice" /><Relationship Id="rId6" Type="http://schemas.openxmlformats.org/officeDocument/2006/relationships/hyperlink" Target="#Indice" /><Relationship Id="rId7" Type="http://schemas.openxmlformats.org/officeDocument/2006/relationships/hyperlink" Target="#Indice" /></Relationships>
</file>

<file path=xl/drawings/_rels/drawing3.xml.rels><?xml version="1.0" encoding="utf-8" standalone="yes"?><Relationships xmlns="http://schemas.openxmlformats.org/package/2006/relationships"><Relationship Id="rId1" Type="http://schemas.openxmlformats.org/officeDocument/2006/relationships/hyperlink" Target="#Indice" /><Relationship Id="rId2" Type="http://schemas.openxmlformats.org/officeDocument/2006/relationships/hyperlink" Target="#Indice" /><Relationship Id="rId3" Type="http://schemas.openxmlformats.org/officeDocument/2006/relationships/hyperlink" Target="#Indice" /></Relationships>
</file>

<file path=xl/drawings/_rels/drawing4.xml.rels><?xml version="1.0" encoding="utf-8" standalone="yes"?><Relationships xmlns="http://schemas.openxmlformats.org/package/2006/relationships"><Relationship Id="rId1" Type="http://schemas.openxmlformats.org/officeDocument/2006/relationships/hyperlink" Target="#Indice"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55</xdr:row>
      <xdr:rowOff>9525</xdr:rowOff>
    </xdr:from>
    <xdr:to>
      <xdr:col>12</xdr:col>
      <xdr:colOff>514350</xdr:colOff>
      <xdr:row>58</xdr:row>
      <xdr:rowOff>209550</xdr:rowOff>
    </xdr:to>
    <xdr:sp>
      <xdr:nvSpPr>
        <xdr:cNvPr id="1" name="TextBox 4"/>
        <xdr:cNvSpPr txBox="1">
          <a:spLocks noChangeArrowheads="1"/>
        </xdr:cNvSpPr>
      </xdr:nvSpPr>
      <xdr:spPr>
        <a:xfrm>
          <a:off x="95250" y="11210925"/>
          <a:ext cx="8067675" cy="9429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200" b="1" i="0" u="none" baseline="0">
              <a:latin typeface="Arial"/>
              <a:ea typeface="Arial"/>
              <a:cs typeface="Arial"/>
            </a:rPr>
            <a:t>Sources for I.1</a:t>
          </a:r>
          <a:r>
            <a:rPr lang="en-US" cap="none" sz="1200" b="0" i="0" u="none" baseline="0">
              <a:latin typeface="Arial"/>
              <a:ea typeface="Arial"/>
              <a:cs typeface="Arial"/>
            </a:rPr>
            <a:t>
Ministry of Education, Malaysia
</a:t>
          </a:r>
        </a:p>
      </xdr:txBody>
    </xdr:sp>
    <xdr:clientData/>
  </xdr:twoCellAnchor>
  <xdr:twoCellAnchor>
    <xdr:from>
      <xdr:col>12</xdr:col>
      <xdr:colOff>133350</xdr:colOff>
      <xdr:row>0</xdr:row>
      <xdr:rowOff>85725</xdr:rowOff>
    </xdr:from>
    <xdr:to>
      <xdr:col>12</xdr:col>
      <xdr:colOff>400050</xdr:colOff>
      <xdr:row>2</xdr:row>
      <xdr:rowOff>66675</xdr:rowOff>
    </xdr:to>
    <xdr:sp>
      <xdr:nvSpPr>
        <xdr:cNvPr id="2" name="AutoShape 5">
          <a:hlinkClick r:id="rId1"/>
        </xdr:cNvPr>
        <xdr:cNvSpPr>
          <a:spLocks/>
        </xdr:cNvSpPr>
      </xdr:nvSpPr>
      <xdr:spPr>
        <a:xfrm>
          <a:off x="7781925" y="85725"/>
          <a:ext cx="26670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158</xdr:row>
      <xdr:rowOff>0</xdr:rowOff>
    </xdr:from>
    <xdr:to>
      <xdr:col>12</xdr:col>
      <xdr:colOff>419100</xdr:colOff>
      <xdr:row>159</xdr:row>
      <xdr:rowOff>123825</xdr:rowOff>
    </xdr:to>
    <xdr:sp>
      <xdr:nvSpPr>
        <xdr:cNvPr id="3" name="AutoShape 6">
          <a:hlinkClick r:id="rId2"/>
        </xdr:cNvPr>
        <xdr:cNvSpPr>
          <a:spLocks/>
        </xdr:cNvSpPr>
      </xdr:nvSpPr>
      <xdr:spPr>
        <a:xfrm>
          <a:off x="7800975" y="29165550"/>
          <a:ext cx="266700" cy="2857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16</xdr:col>
      <xdr:colOff>0</xdr:colOff>
      <xdr:row>0</xdr:row>
      <xdr:rowOff>85725</xdr:rowOff>
    </xdr:from>
    <xdr:to>
      <xdr:col>16</xdr:col>
      <xdr:colOff>0</xdr:colOff>
      <xdr:row>2</xdr:row>
      <xdr:rowOff>57150</xdr:rowOff>
    </xdr:to>
    <xdr:sp>
      <xdr:nvSpPr>
        <xdr:cNvPr id="4" name="AutoShape 7">
          <a:hlinkClick r:id="rId3"/>
        </xdr:cNvPr>
        <xdr:cNvSpPr>
          <a:spLocks/>
        </xdr:cNvSpPr>
      </xdr:nvSpPr>
      <xdr:spPr>
        <a:xfrm>
          <a:off x="9839325" y="85725"/>
          <a:ext cx="0" cy="26670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60</xdr:row>
      <xdr:rowOff>47625</xdr:rowOff>
    </xdr:from>
    <xdr:to>
      <xdr:col>13</xdr:col>
      <xdr:colOff>76200</xdr:colOff>
      <xdr:row>62</xdr:row>
      <xdr:rowOff>114300</xdr:rowOff>
    </xdr:to>
    <xdr:sp>
      <xdr:nvSpPr>
        <xdr:cNvPr id="5" name="TextBox 9"/>
        <xdr:cNvSpPr txBox="1">
          <a:spLocks noChangeArrowheads="1"/>
        </xdr:cNvSpPr>
      </xdr:nvSpPr>
      <xdr:spPr>
        <a:xfrm>
          <a:off x="190500" y="12411075"/>
          <a:ext cx="8077200" cy="6096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I.1: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55</xdr:row>
      <xdr:rowOff>47625</xdr:rowOff>
    </xdr:from>
    <xdr:to>
      <xdr:col>12</xdr:col>
      <xdr:colOff>628650</xdr:colOff>
      <xdr:row>58</xdr:row>
      <xdr:rowOff>123825</xdr:rowOff>
    </xdr:to>
    <xdr:sp>
      <xdr:nvSpPr>
        <xdr:cNvPr id="1" name="TextBox 3"/>
        <xdr:cNvSpPr txBox="1">
          <a:spLocks noChangeArrowheads="1"/>
        </xdr:cNvSpPr>
      </xdr:nvSpPr>
      <xdr:spPr>
        <a:xfrm>
          <a:off x="152400" y="11277600"/>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200" b="0" i="0" u="none" baseline="0">
              <a:latin typeface="Arial"/>
              <a:ea typeface="Arial"/>
              <a:cs typeface="Arial"/>
            </a:rPr>
            <a:t>Sources for II.1:
Ministry of Education, Malaysia
</a:t>
          </a:r>
          <a:r>
            <a:rPr lang="en-US" cap="none" sz="1000" b="0" i="0" u="none" baseline="30000">
              <a:latin typeface="Arial"/>
              <a:ea typeface="Arial"/>
              <a:cs typeface="Arial"/>
            </a:rPr>
            <a:t/>
          </a:r>
        </a:p>
      </xdr:txBody>
    </xdr:sp>
    <xdr:clientData/>
  </xdr:twoCellAnchor>
  <xdr:twoCellAnchor>
    <xdr:from>
      <xdr:col>1</xdr:col>
      <xdr:colOff>28575</xdr:colOff>
      <xdr:row>103</xdr:row>
      <xdr:rowOff>104775</xdr:rowOff>
    </xdr:from>
    <xdr:to>
      <xdr:col>13</xdr:col>
      <xdr:colOff>28575</xdr:colOff>
      <xdr:row>110</xdr:row>
      <xdr:rowOff>0</xdr:rowOff>
    </xdr:to>
    <xdr:sp>
      <xdr:nvSpPr>
        <xdr:cNvPr id="2" name="TextBox 7"/>
        <xdr:cNvSpPr txBox="1">
          <a:spLocks noChangeArrowheads="1"/>
        </xdr:cNvSpPr>
      </xdr:nvSpPr>
      <xdr:spPr>
        <a:xfrm>
          <a:off x="152400" y="20897850"/>
          <a:ext cx="8115300" cy="10382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II.2
</a:t>
          </a:r>
          <a:r>
            <a:rPr lang="en-US" cap="none" sz="1200" b="0" i="0" u="none" baseline="0">
              <a:latin typeface="Arial"/>
              <a:ea typeface="Arial"/>
              <a:cs typeface="Arial"/>
            </a:rPr>
            <a:t>Ministry of Education, Malaysia.</a:t>
          </a:r>
          <a:r>
            <a:rPr lang="en-US" cap="none" sz="1000" b="0" i="0" u="none" baseline="0">
              <a:latin typeface="Arial"/>
              <a:ea typeface="Arial"/>
              <a:cs typeface="Arial"/>
            </a:rPr>
            <a:t>
</a:t>
          </a:r>
        </a:p>
      </xdr:txBody>
    </xdr:sp>
    <xdr:clientData/>
  </xdr:twoCellAnchor>
  <xdr:twoCellAnchor>
    <xdr:from>
      <xdr:col>1</xdr:col>
      <xdr:colOff>0</xdr:colOff>
      <xdr:row>284</xdr:row>
      <xdr:rowOff>0</xdr:rowOff>
    </xdr:from>
    <xdr:to>
      <xdr:col>13</xdr:col>
      <xdr:colOff>0</xdr:colOff>
      <xdr:row>284</xdr:row>
      <xdr:rowOff>0</xdr:rowOff>
    </xdr:to>
    <xdr:sp>
      <xdr:nvSpPr>
        <xdr:cNvPr id="3" name="Rectangle 21"/>
        <xdr:cNvSpPr>
          <a:spLocks/>
        </xdr:cNvSpPr>
      </xdr:nvSpPr>
      <xdr:spPr>
        <a:xfrm>
          <a:off x="123825" y="52949475"/>
          <a:ext cx="811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295275</xdr:colOff>
      <xdr:row>0</xdr:row>
      <xdr:rowOff>85725</xdr:rowOff>
    </xdr:from>
    <xdr:to>
      <xdr:col>12</xdr:col>
      <xdr:colOff>561975</xdr:colOff>
      <xdr:row>2</xdr:row>
      <xdr:rowOff>0</xdr:rowOff>
    </xdr:to>
    <xdr:sp>
      <xdr:nvSpPr>
        <xdr:cNvPr id="4" name="AutoShape 26">
          <a:hlinkClick r:id="rId1"/>
        </xdr:cNvPr>
        <xdr:cNvSpPr>
          <a:spLocks/>
        </xdr:cNvSpPr>
      </xdr:nvSpPr>
      <xdr:spPr>
        <a:xfrm>
          <a:off x="7877175" y="8572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63</xdr:row>
      <xdr:rowOff>0</xdr:rowOff>
    </xdr:from>
    <xdr:to>
      <xdr:col>12</xdr:col>
      <xdr:colOff>561975</xdr:colOff>
      <xdr:row>63</xdr:row>
      <xdr:rowOff>0</xdr:rowOff>
    </xdr:to>
    <xdr:sp>
      <xdr:nvSpPr>
        <xdr:cNvPr id="5" name="AutoShape 27">
          <a:hlinkClick r:id="rId2"/>
        </xdr:cNvPr>
        <xdr:cNvSpPr>
          <a:spLocks/>
        </xdr:cNvSpPr>
      </xdr:nvSpPr>
      <xdr:spPr>
        <a:xfrm>
          <a:off x="7877175" y="13392150"/>
          <a:ext cx="266700" cy="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314325</xdr:colOff>
      <xdr:row>118</xdr:row>
      <xdr:rowOff>0</xdr:rowOff>
    </xdr:from>
    <xdr:to>
      <xdr:col>12</xdr:col>
      <xdr:colOff>561975</xdr:colOff>
      <xdr:row>120</xdr:row>
      <xdr:rowOff>142875</xdr:rowOff>
    </xdr:to>
    <xdr:sp>
      <xdr:nvSpPr>
        <xdr:cNvPr id="6" name="AutoShape 28">
          <a:hlinkClick r:id="rId3"/>
        </xdr:cNvPr>
        <xdr:cNvSpPr>
          <a:spLocks/>
        </xdr:cNvSpPr>
      </xdr:nvSpPr>
      <xdr:spPr>
        <a:xfrm>
          <a:off x="7896225" y="23231475"/>
          <a:ext cx="247650" cy="4667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170</xdr:row>
      <xdr:rowOff>85725</xdr:rowOff>
    </xdr:from>
    <xdr:to>
      <xdr:col>12</xdr:col>
      <xdr:colOff>561975</xdr:colOff>
      <xdr:row>173</xdr:row>
      <xdr:rowOff>0</xdr:rowOff>
    </xdr:to>
    <xdr:sp>
      <xdr:nvSpPr>
        <xdr:cNvPr id="7" name="AutoShape 29">
          <a:hlinkClick r:id="rId4"/>
        </xdr:cNvPr>
        <xdr:cNvSpPr>
          <a:spLocks/>
        </xdr:cNvSpPr>
      </xdr:nvSpPr>
      <xdr:spPr>
        <a:xfrm>
          <a:off x="7877175" y="32737425"/>
          <a:ext cx="266700" cy="400050"/>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226</xdr:row>
      <xdr:rowOff>85725</xdr:rowOff>
    </xdr:from>
    <xdr:to>
      <xdr:col>12</xdr:col>
      <xdr:colOff>561975</xdr:colOff>
      <xdr:row>228</xdr:row>
      <xdr:rowOff>0</xdr:rowOff>
    </xdr:to>
    <xdr:sp>
      <xdr:nvSpPr>
        <xdr:cNvPr id="8" name="AutoShape 30">
          <a:hlinkClick r:id="rId5"/>
        </xdr:cNvPr>
        <xdr:cNvSpPr>
          <a:spLocks/>
        </xdr:cNvSpPr>
      </xdr:nvSpPr>
      <xdr:spPr>
        <a:xfrm>
          <a:off x="7877175" y="42891075"/>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295275</xdr:colOff>
      <xdr:row>281</xdr:row>
      <xdr:rowOff>85725</xdr:rowOff>
    </xdr:from>
    <xdr:to>
      <xdr:col>12</xdr:col>
      <xdr:colOff>561975</xdr:colOff>
      <xdr:row>284</xdr:row>
      <xdr:rowOff>0</xdr:rowOff>
    </xdr:to>
    <xdr:sp>
      <xdr:nvSpPr>
        <xdr:cNvPr id="9" name="AutoShape 31">
          <a:hlinkClick r:id="rId6"/>
        </xdr:cNvPr>
        <xdr:cNvSpPr>
          <a:spLocks/>
        </xdr:cNvSpPr>
      </xdr:nvSpPr>
      <xdr:spPr>
        <a:xfrm>
          <a:off x="7877175" y="52711350"/>
          <a:ext cx="266700"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0</xdr:colOff>
      <xdr:row>59</xdr:row>
      <xdr:rowOff>85725</xdr:rowOff>
    </xdr:from>
    <xdr:to>
      <xdr:col>13</xdr:col>
      <xdr:colOff>0</xdr:colOff>
      <xdr:row>63</xdr:row>
      <xdr:rowOff>0</xdr:rowOff>
    </xdr:to>
    <xdr:sp>
      <xdr:nvSpPr>
        <xdr:cNvPr id="10" name="TextBox 35"/>
        <xdr:cNvSpPr txBox="1">
          <a:spLocks noChangeArrowheads="1"/>
        </xdr:cNvSpPr>
      </xdr:nvSpPr>
      <xdr:spPr>
        <a:xfrm>
          <a:off x="123825" y="1245870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II.1:
1.  </a:t>
          </a:r>
          <a:r>
            <a:rPr lang="en-US" cap="none" sz="1100" b="0" i="0" u="none" baseline="0">
              <a:latin typeface="Arial"/>
              <a:ea typeface="Arial"/>
              <a:cs typeface="Arial"/>
            </a:rPr>
            <a:t>The marked decline of enrollment from 1998 to 1999 is due to the fact that MARA Institute of Technology was upgraded to      a university. </a:t>
          </a:r>
        </a:p>
      </xdr:txBody>
    </xdr:sp>
    <xdr:clientData/>
  </xdr:twoCellAnchor>
  <xdr:twoCellAnchor>
    <xdr:from>
      <xdr:col>1</xdr:col>
      <xdr:colOff>38100</xdr:colOff>
      <xdr:row>111</xdr:row>
      <xdr:rowOff>66675</xdr:rowOff>
    </xdr:from>
    <xdr:to>
      <xdr:col>13</xdr:col>
      <xdr:colOff>38100</xdr:colOff>
      <xdr:row>118</xdr:row>
      <xdr:rowOff>28575</xdr:rowOff>
    </xdr:to>
    <xdr:sp>
      <xdr:nvSpPr>
        <xdr:cNvPr id="11" name="TextBox 36"/>
        <xdr:cNvSpPr txBox="1">
          <a:spLocks noChangeArrowheads="1"/>
        </xdr:cNvSpPr>
      </xdr:nvSpPr>
      <xdr:spPr>
        <a:xfrm>
          <a:off x="161925" y="22164675"/>
          <a:ext cx="8115300" cy="10953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II.2
1. </a:t>
          </a:r>
          <a:r>
            <a:rPr lang="en-US" cap="none" sz="1000" b="0" i="0" u="none" baseline="0">
              <a:latin typeface="Arial"/>
              <a:ea typeface="Arial"/>
              <a:cs typeface="Arial"/>
            </a:rPr>
            <a:t>The total enrolment in private institutions for 2001 is 190,471 students. This figure does not include students enrolled in short courses other than certificate, diploma, degree and post grade courses.</a:t>
          </a:r>
          <a:r>
            <a:rPr lang="en-US" cap="none" sz="1000" b="0" i="0" u="none" baseline="0">
              <a:latin typeface="Arial"/>
              <a:ea typeface="Arial"/>
              <a:cs typeface="Arial"/>
            </a:rPr>
            <a:t>
2. The total enrolment for public universities includes students enrolled for Ph.D, Master, degree, diploma, certificate and matriculation programs.
3.  From 1997 onwards the female enrollments in public institutions exceed male enrollments.  This is particularly so among the Malay students, where the female to male ratio is 65:35 in 2000.
</a:t>
          </a:r>
        </a:p>
      </xdr:txBody>
    </xdr:sp>
    <xdr:clientData/>
  </xdr:twoCellAnchor>
  <xdr:twoCellAnchor>
    <xdr:from>
      <xdr:col>1</xdr:col>
      <xdr:colOff>47625</xdr:colOff>
      <xdr:row>155</xdr:row>
      <xdr:rowOff>66675</xdr:rowOff>
    </xdr:from>
    <xdr:to>
      <xdr:col>13</xdr:col>
      <xdr:colOff>47625</xdr:colOff>
      <xdr:row>161</xdr:row>
      <xdr:rowOff>57150</xdr:rowOff>
    </xdr:to>
    <xdr:sp>
      <xdr:nvSpPr>
        <xdr:cNvPr id="12" name="TextBox 39"/>
        <xdr:cNvSpPr txBox="1">
          <a:spLocks noChangeArrowheads="1"/>
        </xdr:cNvSpPr>
      </xdr:nvSpPr>
      <xdr:spPr>
        <a:xfrm>
          <a:off x="171450" y="30289500"/>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II.3
</a:t>
          </a:r>
          <a:r>
            <a:rPr lang="en-US" cap="none" sz="1000" b="0" i="0" u="none" baseline="30000">
              <a:latin typeface="Arial"/>
              <a:ea typeface="Arial"/>
              <a:cs typeface="Arial"/>
            </a:rPr>
            <a:t/>
          </a:r>
        </a:p>
      </xdr:txBody>
    </xdr:sp>
    <xdr:clientData/>
  </xdr:twoCellAnchor>
  <xdr:twoCellAnchor>
    <xdr:from>
      <xdr:col>1</xdr:col>
      <xdr:colOff>38100</xdr:colOff>
      <xdr:row>162</xdr:row>
      <xdr:rowOff>104775</xdr:rowOff>
    </xdr:from>
    <xdr:to>
      <xdr:col>13</xdr:col>
      <xdr:colOff>38100</xdr:colOff>
      <xdr:row>166</xdr:row>
      <xdr:rowOff>142875</xdr:rowOff>
    </xdr:to>
    <xdr:sp>
      <xdr:nvSpPr>
        <xdr:cNvPr id="13" name="TextBox 40"/>
        <xdr:cNvSpPr txBox="1">
          <a:spLocks noChangeArrowheads="1"/>
        </xdr:cNvSpPr>
      </xdr:nvSpPr>
      <xdr:spPr>
        <a:xfrm>
          <a:off x="161925" y="31461075"/>
          <a:ext cx="8115300" cy="68580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II.3
</a:t>
          </a:r>
        </a:p>
      </xdr:txBody>
    </xdr:sp>
    <xdr:clientData/>
  </xdr:twoCellAnchor>
  <xdr:twoCellAnchor>
    <xdr:from>
      <xdr:col>1</xdr:col>
      <xdr:colOff>28575</xdr:colOff>
      <xdr:row>207</xdr:row>
      <xdr:rowOff>142875</xdr:rowOff>
    </xdr:from>
    <xdr:to>
      <xdr:col>13</xdr:col>
      <xdr:colOff>28575</xdr:colOff>
      <xdr:row>217</xdr:row>
      <xdr:rowOff>133350</xdr:rowOff>
    </xdr:to>
    <xdr:sp>
      <xdr:nvSpPr>
        <xdr:cNvPr id="14" name="TextBox 41"/>
        <xdr:cNvSpPr txBox="1">
          <a:spLocks noChangeArrowheads="1"/>
        </xdr:cNvSpPr>
      </xdr:nvSpPr>
      <xdr:spPr>
        <a:xfrm>
          <a:off x="152400" y="39871650"/>
          <a:ext cx="8115300" cy="16097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II.4
</a:t>
          </a:r>
        </a:p>
      </xdr:txBody>
    </xdr:sp>
    <xdr:clientData/>
  </xdr:twoCellAnchor>
  <xdr:twoCellAnchor>
    <xdr:from>
      <xdr:col>1</xdr:col>
      <xdr:colOff>38100</xdr:colOff>
      <xdr:row>218</xdr:row>
      <xdr:rowOff>104775</xdr:rowOff>
    </xdr:from>
    <xdr:to>
      <xdr:col>13</xdr:col>
      <xdr:colOff>38100</xdr:colOff>
      <xdr:row>224</xdr:row>
      <xdr:rowOff>66675</xdr:rowOff>
    </xdr:to>
    <xdr:sp>
      <xdr:nvSpPr>
        <xdr:cNvPr id="15" name="TextBox 42"/>
        <xdr:cNvSpPr txBox="1">
          <a:spLocks noChangeArrowheads="1"/>
        </xdr:cNvSpPr>
      </xdr:nvSpPr>
      <xdr:spPr>
        <a:xfrm>
          <a:off x="161925" y="41614725"/>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II.4
</a:t>
          </a:r>
        </a:p>
      </xdr:txBody>
    </xdr:sp>
    <xdr:clientData/>
  </xdr:twoCellAnchor>
  <xdr:twoCellAnchor>
    <xdr:from>
      <xdr:col>1</xdr:col>
      <xdr:colOff>28575</xdr:colOff>
      <xdr:row>261</xdr:row>
      <xdr:rowOff>142875</xdr:rowOff>
    </xdr:from>
    <xdr:to>
      <xdr:col>13</xdr:col>
      <xdr:colOff>28575</xdr:colOff>
      <xdr:row>267</xdr:row>
      <xdr:rowOff>133350</xdr:rowOff>
    </xdr:to>
    <xdr:sp>
      <xdr:nvSpPr>
        <xdr:cNvPr id="16" name="TextBox 43"/>
        <xdr:cNvSpPr txBox="1">
          <a:spLocks noChangeArrowheads="1"/>
        </xdr:cNvSpPr>
      </xdr:nvSpPr>
      <xdr:spPr>
        <a:xfrm>
          <a:off x="152400" y="49558575"/>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II.5
</a:t>
          </a:r>
        </a:p>
      </xdr:txBody>
    </xdr:sp>
    <xdr:clientData/>
  </xdr:twoCellAnchor>
  <xdr:twoCellAnchor>
    <xdr:from>
      <xdr:col>1</xdr:col>
      <xdr:colOff>38100</xdr:colOff>
      <xdr:row>268</xdr:row>
      <xdr:rowOff>104775</xdr:rowOff>
    </xdr:from>
    <xdr:to>
      <xdr:col>13</xdr:col>
      <xdr:colOff>38100</xdr:colOff>
      <xdr:row>274</xdr:row>
      <xdr:rowOff>66675</xdr:rowOff>
    </xdr:to>
    <xdr:sp>
      <xdr:nvSpPr>
        <xdr:cNvPr id="17" name="TextBox 44"/>
        <xdr:cNvSpPr txBox="1">
          <a:spLocks noChangeArrowheads="1"/>
        </xdr:cNvSpPr>
      </xdr:nvSpPr>
      <xdr:spPr>
        <a:xfrm>
          <a:off x="161925" y="50653950"/>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II.5
</a:t>
          </a:r>
        </a:p>
      </xdr:txBody>
    </xdr:sp>
    <xdr:clientData/>
  </xdr:twoCellAnchor>
  <xdr:twoCellAnchor>
    <xdr:from>
      <xdr:col>1</xdr:col>
      <xdr:colOff>28575</xdr:colOff>
      <xdr:row>284</xdr:row>
      <xdr:rowOff>0</xdr:rowOff>
    </xdr:from>
    <xdr:to>
      <xdr:col>13</xdr:col>
      <xdr:colOff>28575</xdr:colOff>
      <xdr:row>284</xdr:row>
      <xdr:rowOff>0</xdr:rowOff>
    </xdr:to>
    <xdr:sp>
      <xdr:nvSpPr>
        <xdr:cNvPr id="18" name="TextBox 47"/>
        <xdr:cNvSpPr txBox="1">
          <a:spLocks noChangeArrowheads="1"/>
        </xdr:cNvSpPr>
      </xdr:nvSpPr>
      <xdr:spPr>
        <a:xfrm>
          <a:off x="152400" y="52949475"/>
          <a:ext cx="8115300" cy="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a:t>
          </a:r>
        </a:p>
      </xdr:txBody>
    </xdr:sp>
    <xdr:clientData/>
  </xdr:twoCellAnchor>
  <xdr:twoCellAnchor>
    <xdr:from>
      <xdr:col>1</xdr:col>
      <xdr:colOff>38100</xdr:colOff>
      <xdr:row>284</xdr:row>
      <xdr:rowOff>0</xdr:rowOff>
    </xdr:from>
    <xdr:to>
      <xdr:col>13</xdr:col>
      <xdr:colOff>38100</xdr:colOff>
      <xdr:row>284</xdr:row>
      <xdr:rowOff>0</xdr:rowOff>
    </xdr:to>
    <xdr:sp>
      <xdr:nvSpPr>
        <xdr:cNvPr id="19" name="TextBox 48"/>
        <xdr:cNvSpPr txBox="1">
          <a:spLocks noChangeArrowheads="1"/>
        </xdr:cNvSpPr>
      </xdr:nvSpPr>
      <xdr:spPr>
        <a:xfrm>
          <a:off x="161925" y="52949475"/>
          <a:ext cx="8115300" cy="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a:t>
          </a:r>
        </a:p>
      </xdr:txBody>
    </xdr:sp>
    <xdr:clientData/>
  </xdr:twoCellAnchor>
  <xdr:twoCellAnchor>
    <xdr:from>
      <xdr:col>1</xdr:col>
      <xdr:colOff>0</xdr:colOff>
      <xdr:row>401</xdr:row>
      <xdr:rowOff>0</xdr:rowOff>
    </xdr:from>
    <xdr:to>
      <xdr:col>13</xdr:col>
      <xdr:colOff>0</xdr:colOff>
      <xdr:row>401</xdr:row>
      <xdr:rowOff>0</xdr:rowOff>
    </xdr:to>
    <xdr:sp>
      <xdr:nvSpPr>
        <xdr:cNvPr id="20" name="Rectangle 50"/>
        <xdr:cNvSpPr>
          <a:spLocks/>
        </xdr:cNvSpPr>
      </xdr:nvSpPr>
      <xdr:spPr>
        <a:xfrm>
          <a:off x="123825" y="71094600"/>
          <a:ext cx="8115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414</xdr:row>
      <xdr:rowOff>142875</xdr:rowOff>
    </xdr:from>
    <xdr:to>
      <xdr:col>13</xdr:col>
      <xdr:colOff>28575</xdr:colOff>
      <xdr:row>420</xdr:row>
      <xdr:rowOff>133350</xdr:rowOff>
    </xdr:to>
    <xdr:sp>
      <xdr:nvSpPr>
        <xdr:cNvPr id="21" name="TextBox 51"/>
        <xdr:cNvSpPr txBox="1">
          <a:spLocks noChangeArrowheads="1"/>
        </xdr:cNvSpPr>
      </xdr:nvSpPr>
      <xdr:spPr>
        <a:xfrm>
          <a:off x="152400" y="74237850"/>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II.6
Data for Private Institutions - Department of Private Education 2001, Ministry of Education Malaysia 
Data for Public Institutions- Seventh Malaysian Plan p.g. 324 - 325 and Eighth Malaysia Plan p.g. 105 - 106
</a:t>
          </a:r>
        </a:p>
      </xdr:txBody>
    </xdr:sp>
    <xdr:clientData/>
  </xdr:twoCellAnchor>
  <xdr:twoCellAnchor>
    <xdr:from>
      <xdr:col>1</xdr:col>
      <xdr:colOff>38100</xdr:colOff>
      <xdr:row>421</xdr:row>
      <xdr:rowOff>104775</xdr:rowOff>
    </xdr:from>
    <xdr:to>
      <xdr:col>13</xdr:col>
      <xdr:colOff>38100</xdr:colOff>
      <xdr:row>427</xdr:row>
      <xdr:rowOff>66675</xdr:rowOff>
    </xdr:to>
    <xdr:sp>
      <xdr:nvSpPr>
        <xdr:cNvPr id="22" name="TextBox 52"/>
        <xdr:cNvSpPr txBox="1">
          <a:spLocks noChangeArrowheads="1"/>
        </xdr:cNvSpPr>
      </xdr:nvSpPr>
      <xdr:spPr>
        <a:xfrm>
          <a:off x="161925" y="75333225"/>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II.6
1. Enrolment by field of study in public and private institutions  - based on certificate, diploma and degree programmes
2.  Most of the "hard" sciences students in the private sector are in computing and electronic engineering in non-university institutions.
3.  The most popular fields of study in private institutions are business and administration, computing, and engineering.
</a:t>
          </a:r>
        </a:p>
      </xdr:txBody>
    </xdr:sp>
    <xdr:clientData/>
  </xdr:twoCellAnchor>
  <xdr:twoCellAnchor>
    <xdr:from>
      <xdr:col>1</xdr:col>
      <xdr:colOff>28575</xdr:colOff>
      <xdr:row>476</xdr:row>
      <xdr:rowOff>142875</xdr:rowOff>
    </xdr:from>
    <xdr:to>
      <xdr:col>13</xdr:col>
      <xdr:colOff>28575</xdr:colOff>
      <xdr:row>482</xdr:row>
      <xdr:rowOff>133350</xdr:rowOff>
    </xdr:to>
    <xdr:sp>
      <xdr:nvSpPr>
        <xdr:cNvPr id="23" name="TextBox 53"/>
        <xdr:cNvSpPr txBox="1">
          <a:spLocks noChangeArrowheads="1"/>
        </xdr:cNvSpPr>
      </xdr:nvSpPr>
      <xdr:spPr>
        <a:xfrm>
          <a:off x="152400" y="85763100"/>
          <a:ext cx="81153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II.7</a:t>
          </a:r>
          <a:r>
            <a:rPr lang="en-US" cap="none" sz="1200" b="0" i="0" u="none" baseline="0">
              <a:latin typeface="Arial"/>
              <a:ea typeface="Arial"/>
              <a:cs typeface="Arial"/>
            </a:rPr>
            <a:t>
Ministry of Education, Malaysia</a:t>
          </a:r>
          <a:r>
            <a:rPr lang="en-US" cap="none" sz="1000" b="0" i="0" u="none" baseline="0">
              <a:latin typeface="Arial"/>
              <a:ea typeface="Arial"/>
              <a:cs typeface="Arial"/>
            </a:rPr>
            <a:t>
</a:t>
          </a:r>
        </a:p>
      </xdr:txBody>
    </xdr:sp>
    <xdr:clientData/>
  </xdr:twoCellAnchor>
  <xdr:twoCellAnchor>
    <xdr:from>
      <xdr:col>1</xdr:col>
      <xdr:colOff>38100</xdr:colOff>
      <xdr:row>483</xdr:row>
      <xdr:rowOff>104775</xdr:rowOff>
    </xdr:from>
    <xdr:to>
      <xdr:col>13</xdr:col>
      <xdr:colOff>38100</xdr:colOff>
      <xdr:row>489</xdr:row>
      <xdr:rowOff>66675</xdr:rowOff>
    </xdr:to>
    <xdr:sp>
      <xdr:nvSpPr>
        <xdr:cNvPr id="24" name="TextBox 54"/>
        <xdr:cNvSpPr txBox="1">
          <a:spLocks noChangeArrowheads="1"/>
        </xdr:cNvSpPr>
      </xdr:nvSpPr>
      <xdr:spPr>
        <a:xfrm>
          <a:off x="161925" y="86858475"/>
          <a:ext cx="811530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II.7
1. Undergraduate enrolment for public institutions includes degree programmes, advance diploma, diploma, certificate, and matriculation.
</a:t>
          </a:r>
        </a:p>
      </xdr:txBody>
    </xdr:sp>
    <xdr:clientData/>
  </xdr:twoCellAnchor>
  <xdr:twoCellAnchor>
    <xdr:from>
      <xdr:col>12</xdr:col>
      <xdr:colOff>257175</xdr:colOff>
      <xdr:row>431</xdr:row>
      <xdr:rowOff>0</xdr:rowOff>
    </xdr:from>
    <xdr:to>
      <xdr:col>12</xdr:col>
      <xdr:colOff>523875</xdr:colOff>
      <xdr:row>434</xdr:row>
      <xdr:rowOff>76200</xdr:rowOff>
    </xdr:to>
    <xdr:sp>
      <xdr:nvSpPr>
        <xdr:cNvPr id="25" name="AutoShape 55">
          <a:hlinkClick r:id="rId7"/>
        </xdr:cNvPr>
        <xdr:cNvSpPr>
          <a:spLocks/>
        </xdr:cNvSpPr>
      </xdr:nvSpPr>
      <xdr:spPr>
        <a:xfrm>
          <a:off x="7839075" y="76847700"/>
          <a:ext cx="266700" cy="56197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419100</xdr:colOff>
      <xdr:row>0</xdr:row>
      <xdr:rowOff>85725</xdr:rowOff>
    </xdr:from>
    <xdr:to>
      <xdr:col>13</xdr:col>
      <xdr:colOff>85725</xdr:colOff>
      <xdr:row>2</xdr:row>
      <xdr:rowOff>0</xdr:rowOff>
    </xdr:to>
    <xdr:sp>
      <xdr:nvSpPr>
        <xdr:cNvPr id="1" name="AutoShape 14">
          <a:hlinkClick r:id="rId1"/>
        </xdr:cNvPr>
        <xdr:cNvSpPr>
          <a:spLocks/>
        </xdr:cNvSpPr>
      </xdr:nvSpPr>
      <xdr:spPr>
        <a:xfrm>
          <a:off x="7924800" y="85725"/>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276225</xdr:colOff>
      <xdr:row>62</xdr:row>
      <xdr:rowOff>76200</xdr:rowOff>
    </xdr:from>
    <xdr:to>
      <xdr:col>12</xdr:col>
      <xdr:colOff>552450</xdr:colOff>
      <xdr:row>63</xdr:row>
      <xdr:rowOff>152400</xdr:rowOff>
    </xdr:to>
    <xdr:sp>
      <xdr:nvSpPr>
        <xdr:cNvPr id="2" name="AutoShape 15">
          <a:hlinkClick r:id="rId2"/>
        </xdr:cNvPr>
        <xdr:cNvSpPr>
          <a:spLocks/>
        </xdr:cNvSpPr>
      </xdr:nvSpPr>
      <xdr:spPr>
        <a:xfrm>
          <a:off x="7781925" y="1095375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12</xdr:col>
      <xdr:colOff>419100</xdr:colOff>
      <xdr:row>109</xdr:row>
      <xdr:rowOff>85725</xdr:rowOff>
    </xdr:from>
    <xdr:to>
      <xdr:col>13</xdr:col>
      <xdr:colOff>85725</xdr:colOff>
      <xdr:row>111</xdr:row>
      <xdr:rowOff>0</xdr:rowOff>
    </xdr:to>
    <xdr:sp>
      <xdr:nvSpPr>
        <xdr:cNvPr id="3" name="AutoShape 16">
          <a:hlinkClick r:id="rId3"/>
        </xdr:cNvPr>
        <xdr:cNvSpPr>
          <a:spLocks/>
        </xdr:cNvSpPr>
      </xdr:nvSpPr>
      <xdr:spPr>
        <a:xfrm>
          <a:off x="7924800" y="19507200"/>
          <a:ext cx="276225" cy="2381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xdr:colOff>
      <xdr:row>47</xdr:row>
      <xdr:rowOff>142875</xdr:rowOff>
    </xdr:from>
    <xdr:to>
      <xdr:col>12</xdr:col>
      <xdr:colOff>600075</xdr:colOff>
      <xdr:row>53</xdr:row>
      <xdr:rowOff>133350</xdr:rowOff>
    </xdr:to>
    <xdr:sp>
      <xdr:nvSpPr>
        <xdr:cNvPr id="4" name="TextBox 19"/>
        <xdr:cNvSpPr txBox="1">
          <a:spLocks noChangeArrowheads="1"/>
        </xdr:cNvSpPr>
      </xdr:nvSpPr>
      <xdr:spPr>
        <a:xfrm>
          <a:off x="28575" y="8591550"/>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III.1
</a:t>
          </a:r>
        </a:p>
      </xdr:txBody>
    </xdr:sp>
    <xdr:clientData/>
  </xdr:twoCellAnchor>
  <xdr:twoCellAnchor>
    <xdr:from>
      <xdr:col>1</xdr:col>
      <xdr:colOff>38100</xdr:colOff>
      <xdr:row>54</xdr:row>
      <xdr:rowOff>104775</xdr:rowOff>
    </xdr:from>
    <xdr:to>
      <xdr:col>12</xdr:col>
      <xdr:colOff>590550</xdr:colOff>
      <xdr:row>60</xdr:row>
      <xdr:rowOff>66675</xdr:rowOff>
    </xdr:to>
    <xdr:sp>
      <xdr:nvSpPr>
        <xdr:cNvPr id="5" name="TextBox 20"/>
        <xdr:cNvSpPr txBox="1">
          <a:spLocks noChangeArrowheads="1"/>
        </xdr:cNvSpPr>
      </xdr:nvSpPr>
      <xdr:spPr>
        <a:xfrm>
          <a:off x="38100" y="9686925"/>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III.1
</a:t>
          </a:r>
        </a:p>
      </xdr:txBody>
    </xdr:sp>
    <xdr:clientData/>
  </xdr:twoCellAnchor>
  <xdr:twoCellAnchor>
    <xdr:from>
      <xdr:col>1</xdr:col>
      <xdr:colOff>28575</xdr:colOff>
      <xdr:row>93</xdr:row>
      <xdr:rowOff>142875</xdr:rowOff>
    </xdr:from>
    <xdr:to>
      <xdr:col>12</xdr:col>
      <xdr:colOff>600075</xdr:colOff>
      <xdr:row>99</xdr:row>
      <xdr:rowOff>133350</xdr:rowOff>
    </xdr:to>
    <xdr:sp>
      <xdr:nvSpPr>
        <xdr:cNvPr id="6" name="TextBox 21"/>
        <xdr:cNvSpPr txBox="1">
          <a:spLocks noChangeArrowheads="1"/>
        </xdr:cNvSpPr>
      </xdr:nvSpPr>
      <xdr:spPr>
        <a:xfrm>
          <a:off x="28575" y="16973550"/>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p>
      </xdr:txBody>
    </xdr:sp>
    <xdr:clientData/>
  </xdr:twoCellAnchor>
  <xdr:twoCellAnchor>
    <xdr:from>
      <xdr:col>1</xdr:col>
      <xdr:colOff>38100</xdr:colOff>
      <xdr:row>100</xdr:row>
      <xdr:rowOff>104775</xdr:rowOff>
    </xdr:from>
    <xdr:to>
      <xdr:col>12</xdr:col>
      <xdr:colOff>590550</xdr:colOff>
      <xdr:row>106</xdr:row>
      <xdr:rowOff>66675</xdr:rowOff>
    </xdr:to>
    <xdr:sp>
      <xdr:nvSpPr>
        <xdr:cNvPr id="7" name="TextBox 22"/>
        <xdr:cNvSpPr txBox="1">
          <a:spLocks noChangeArrowheads="1"/>
        </xdr:cNvSpPr>
      </xdr:nvSpPr>
      <xdr:spPr>
        <a:xfrm>
          <a:off x="38100" y="18068925"/>
          <a:ext cx="8058150"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twoCellAnchor>
    <xdr:from>
      <xdr:col>1</xdr:col>
      <xdr:colOff>28575</xdr:colOff>
      <xdr:row>148</xdr:row>
      <xdr:rowOff>142875</xdr:rowOff>
    </xdr:from>
    <xdr:to>
      <xdr:col>12</xdr:col>
      <xdr:colOff>600075</xdr:colOff>
      <xdr:row>154</xdr:row>
      <xdr:rowOff>133350</xdr:rowOff>
    </xdr:to>
    <xdr:sp>
      <xdr:nvSpPr>
        <xdr:cNvPr id="8" name="TextBox 23"/>
        <xdr:cNvSpPr txBox="1">
          <a:spLocks noChangeArrowheads="1"/>
        </xdr:cNvSpPr>
      </xdr:nvSpPr>
      <xdr:spPr>
        <a:xfrm>
          <a:off x="28575" y="27403425"/>
          <a:ext cx="8077200"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III.2
</a:t>
          </a:r>
          <a:r>
            <a:rPr lang="en-US" cap="none" sz="1200" b="0" i="0" u="none" baseline="0">
              <a:latin typeface="Arial"/>
              <a:ea typeface="Arial"/>
              <a:cs typeface="Arial"/>
            </a:rPr>
            <a:t>Ministry of Education, Malaysia.</a:t>
          </a:r>
        </a:p>
      </xdr:txBody>
    </xdr:sp>
    <xdr:clientData/>
  </xdr:twoCellAnchor>
  <xdr:twoCellAnchor>
    <xdr:from>
      <xdr:col>1</xdr:col>
      <xdr:colOff>38100</xdr:colOff>
      <xdr:row>155</xdr:row>
      <xdr:rowOff>104775</xdr:rowOff>
    </xdr:from>
    <xdr:to>
      <xdr:col>12</xdr:col>
      <xdr:colOff>590550</xdr:colOff>
      <xdr:row>161</xdr:row>
      <xdr:rowOff>0</xdr:rowOff>
    </xdr:to>
    <xdr:sp>
      <xdr:nvSpPr>
        <xdr:cNvPr id="9" name="TextBox 24"/>
        <xdr:cNvSpPr txBox="1">
          <a:spLocks noChangeArrowheads="1"/>
        </xdr:cNvSpPr>
      </xdr:nvSpPr>
      <xdr:spPr>
        <a:xfrm>
          <a:off x="38100" y="28498800"/>
          <a:ext cx="8058150" cy="86677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III.2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152400</xdr:colOff>
      <xdr:row>0</xdr:row>
      <xdr:rowOff>85725</xdr:rowOff>
    </xdr:from>
    <xdr:to>
      <xdr:col>13</xdr:col>
      <xdr:colOff>419100</xdr:colOff>
      <xdr:row>2</xdr:row>
      <xdr:rowOff>47625</xdr:rowOff>
    </xdr:to>
    <xdr:sp>
      <xdr:nvSpPr>
        <xdr:cNvPr id="1" name="AutoShape 5">
          <a:hlinkClick r:id="rId1"/>
        </xdr:cNvPr>
        <xdr:cNvSpPr>
          <a:spLocks/>
        </xdr:cNvSpPr>
      </xdr:nvSpPr>
      <xdr:spPr>
        <a:xfrm>
          <a:off x="8248650" y="85725"/>
          <a:ext cx="266700" cy="314325"/>
        </a:xfrm>
        <a:prstGeom prst="leftArrow">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51</xdr:row>
      <xdr:rowOff>142875</xdr:rowOff>
    </xdr:from>
    <xdr:to>
      <xdr:col>12</xdr:col>
      <xdr:colOff>581025</xdr:colOff>
      <xdr:row>57</xdr:row>
      <xdr:rowOff>133350</xdr:rowOff>
    </xdr:to>
    <xdr:sp>
      <xdr:nvSpPr>
        <xdr:cNvPr id="2" name="TextBox 8"/>
        <xdr:cNvSpPr txBox="1">
          <a:spLocks noChangeArrowheads="1"/>
        </xdr:cNvSpPr>
      </xdr:nvSpPr>
      <xdr:spPr>
        <a:xfrm>
          <a:off x="142875" y="9858375"/>
          <a:ext cx="7896225" cy="962025"/>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Sources for IV.1
</a:t>
          </a:r>
        </a:p>
      </xdr:txBody>
    </xdr:sp>
    <xdr:clientData/>
  </xdr:twoCellAnchor>
  <xdr:twoCellAnchor>
    <xdr:from>
      <xdr:col>1</xdr:col>
      <xdr:colOff>38100</xdr:colOff>
      <xdr:row>58</xdr:row>
      <xdr:rowOff>104775</xdr:rowOff>
    </xdr:from>
    <xdr:to>
      <xdr:col>12</xdr:col>
      <xdr:colOff>571500</xdr:colOff>
      <xdr:row>64</xdr:row>
      <xdr:rowOff>66675</xdr:rowOff>
    </xdr:to>
    <xdr:sp>
      <xdr:nvSpPr>
        <xdr:cNvPr id="3" name="TextBox 9"/>
        <xdr:cNvSpPr txBox="1">
          <a:spLocks noChangeArrowheads="1"/>
        </xdr:cNvSpPr>
      </xdr:nvSpPr>
      <xdr:spPr>
        <a:xfrm>
          <a:off x="152400" y="10953750"/>
          <a:ext cx="7877175" cy="933450"/>
        </a:xfrm>
        <a:prstGeom prst="rect">
          <a:avLst/>
        </a:prstGeom>
        <a:solidFill>
          <a:srgbClr val="FFFFFF"/>
        </a:solidFill>
        <a:ln w="9525" cmpd="sng">
          <a:solidFill>
            <a:srgbClr val="666699"/>
          </a:solidFill>
          <a:headEnd type="none"/>
          <a:tailEnd type="none"/>
        </a:ln>
      </xdr:spPr>
      <xdr:txBody>
        <a:bodyPr vertOverflow="clip" wrap="square"/>
        <a:p>
          <a:pPr algn="l">
            <a:defRPr/>
          </a:pPr>
          <a:r>
            <a:rPr lang="en-US" cap="none" sz="1000" b="0" i="0" u="none" baseline="0">
              <a:latin typeface="Arial"/>
              <a:ea typeface="Arial"/>
              <a:cs typeface="Arial"/>
            </a:rPr>
            <a:t>Comments on IV.1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
          <cell r="B1" t="str">
            <v>II.7. Enrollments by level of program (undergraduate/graduate)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dimension ref="A1:J185"/>
  <sheetViews>
    <sheetView showGridLines="0" showZeros="0" tabSelected="1" workbookViewId="0" topLeftCell="A1">
      <selection activeCell="A3" sqref="A3"/>
    </sheetView>
  </sheetViews>
  <sheetFormatPr defaultColWidth="9.140625" defaultRowHeight="12.75"/>
  <cols>
    <col min="1" max="1" width="4.7109375" style="0" customWidth="1"/>
    <col min="2" max="16384" width="11.57421875" style="0" customWidth="1"/>
  </cols>
  <sheetData>
    <row r="1" ht="12.75">
      <c r="A1" t="s">
        <v>239</v>
      </c>
    </row>
    <row r="4" spans="1:8" ht="12.75">
      <c r="A4" s="18" t="s">
        <v>47</v>
      </c>
      <c r="H4" s="18"/>
    </row>
    <row r="5" spans="2:9" ht="12.75">
      <c r="B5" s="14" t="s">
        <v>48</v>
      </c>
      <c r="I5" s="14"/>
    </row>
    <row r="8" spans="1:8" ht="12.75">
      <c r="A8" s="18" t="s">
        <v>49</v>
      </c>
      <c r="H8" s="18"/>
    </row>
    <row r="9" spans="2:9" ht="12.75">
      <c r="B9" s="14" t="s">
        <v>50</v>
      </c>
      <c r="I9" s="14"/>
    </row>
    <row r="10" spans="2:9" ht="12.75">
      <c r="B10" s="14" t="s">
        <v>51</v>
      </c>
      <c r="I10" s="14"/>
    </row>
    <row r="11" spans="2:9" ht="12.75">
      <c r="B11" s="14" t="s">
        <v>52</v>
      </c>
      <c r="I11" s="14"/>
    </row>
    <row r="12" spans="2:9" ht="12.75">
      <c r="B12" s="14" t="s">
        <v>53</v>
      </c>
      <c r="I12" s="14"/>
    </row>
    <row r="13" spans="2:9" ht="12.75">
      <c r="B13" s="14" t="s">
        <v>54</v>
      </c>
      <c r="I13" s="14"/>
    </row>
    <row r="14" spans="2:9" ht="12.75">
      <c r="B14" s="462" t="s">
        <v>90</v>
      </c>
      <c r="I14" s="14"/>
    </row>
    <row r="15" ht="12.75">
      <c r="B15" s="463" t="s">
        <v>55</v>
      </c>
    </row>
    <row r="17" spans="1:8" ht="12.75">
      <c r="A17" s="18" t="s">
        <v>56</v>
      </c>
      <c r="H17" s="18"/>
    </row>
    <row r="18" spans="2:10" ht="12.75">
      <c r="B18" s="14" t="s">
        <v>57</v>
      </c>
      <c r="C18" s="11"/>
      <c r="D18" s="11"/>
      <c r="E18" s="11"/>
      <c r="F18" s="11"/>
      <c r="I18" s="14"/>
      <c r="J18" s="11"/>
    </row>
    <row r="19" spans="2:10" ht="12.75">
      <c r="B19" s="14" t="s">
        <v>58</v>
      </c>
      <c r="C19" s="11"/>
      <c r="D19" s="11"/>
      <c r="E19" s="11"/>
      <c r="F19" s="11"/>
      <c r="I19" s="14"/>
      <c r="J19" s="11"/>
    </row>
    <row r="20" spans="2:10" ht="12.75">
      <c r="B20" s="14" t="s">
        <v>59</v>
      </c>
      <c r="C20" s="11"/>
      <c r="D20" s="11"/>
      <c r="E20" s="11"/>
      <c r="F20" s="11"/>
      <c r="I20" s="14"/>
      <c r="J20" s="11"/>
    </row>
    <row r="22" spans="1:8" ht="12.75">
      <c r="A22" s="18" t="s">
        <v>133</v>
      </c>
      <c r="H22" s="18"/>
    </row>
    <row r="23" spans="2:10" ht="12.75">
      <c r="B23" s="14" t="s">
        <v>146</v>
      </c>
      <c r="C23" s="11"/>
      <c r="D23" s="11"/>
      <c r="E23" s="11"/>
      <c r="I23" s="14"/>
      <c r="J23" s="11"/>
    </row>
    <row r="24" spans="3:10" ht="12.75">
      <c r="C24" s="11"/>
      <c r="D24" s="11"/>
      <c r="E24" s="11"/>
      <c r="J24" s="11"/>
    </row>
    <row r="25" spans="3:5" ht="12.75">
      <c r="C25" s="11"/>
      <c r="D25" s="11"/>
      <c r="E25" s="11"/>
    </row>
    <row r="26" spans="3:5" ht="12.75">
      <c r="C26" s="11"/>
      <c r="D26" s="11"/>
      <c r="E26" s="11"/>
    </row>
    <row r="27" spans="3:5" ht="12.75">
      <c r="C27" s="11"/>
      <c r="D27" s="11"/>
      <c r="E27" s="11"/>
    </row>
    <row r="28" spans="3:5" ht="12.75">
      <c r="C28" s="11"/>
      <c r="D28" s="11"/>
      <c r="E28" s="11"/>
    </row>
    <row r="122" ht="12.75">
      <c r="C122" t="s">
        <v>60</v>
      </c>
    </row>
    <row r="124" spans="2:3" ht="12.75">
      <c r="B124" t="s">
        <v>13</v>
      </c>
      <c r="C124" s="17" t="s">
        <v>61</v>
      </c>
    </row>
    <row r="125" spans="2:3" ht="12.75">
      <c r="B125" t="s">
        <v>10</v>
      </c>
      <c r="C125" t="s">
        <v>62</v>
      </c>
    </row>
    <row r="126" spans="2:3" ht="12.75">
      <c r="B126" t="s">
        <v>11</v>
      </c>
      <c r="C126" t="s">
        <v>63</v>
      </c>
    </row>
    <row r="127" spans="2:3" ht="12.75">
      <c r="B127" t="s">
        <v>12</v>
      </c>
      <c r="C127" t="s">
        <v>137</v>
      </c>
    </row>
    <row r="130" spans="2:3" ht="12.75">
      <c r="B130" s="1"/>
      <c r="C130" s="35" t="s">
        <v>64</v>
      </c>
    </row>
    <row r="131" spans="2:3" ht="12.75">
      <c r="B131" t="s">
        <v>14</v>
      </c>
      <c r="C131" s="1" t="s">
        <v>65</v>
      </c>
    </row>
    <row r="132" spans="2:3" ht="12.75">
      <c r="B132" s="1" t="s">
        <v>15</v>
      </c>
      <c r="C132" s="1" t="s">
        <v>66</v>
      </c>
    </row>
    <row r="133" spans="2:3" ht="12.75">
      <c r="B133" s="1"/>
      <c r="C133" s="1"/>
    </row>
    <row r="134" spans="2:3" ht="12.75">
      <c r="B134" s="1"/>
      <c r="C134" s="35" t="s">
        <v>67</v>
      </c>
    </row>
    <row r="135" spans="2:3" ht="12.75">
      <c r="B135" t="s">
        <v>35</v>
      </c>
      <c r="C135" s="1" t="s">
        <v>68</v>
      </c>
    </row>
    <row r="136" spans="2:3" ht="12.75">
      <c r="B136" s="1" t="s">
        <v>36</v>
      </c>
      <c r="C136" s="1" t="s">
        <v>69</v>
      </c>
    </row>
    <row r="137" spans="2:3" ht="12.75">
      <c r="B137" s="1"/>
      <c r="C137" s="1"/>
    </row>
    <row r="138" spans="2:3" ht="12.75">
      <c r="B138" s="1"/>
      <c r="C138" s="1"/>
    </row>
    <row r="139" spans="2:3" ht="12.75">
      <c r="B139" s="1"/>
      <c r="C139" s="35" t="s">
        <v>70</v>
      </c>
    </row>
    <row r="140" spans="2:3" ht="12.75">
      <c r="B140" t="s">
        <v>109</v>
      </c>
      <c r="C140" s="1" t="s">
        <v>71</v>
      </c>
    </row>
    <row r="141" spans="2:3" ht="12.75">
      <c r="B141" s="1" t="s">
        <v>110</v>
      </c>
      <c r="C141" s="1" t="s">
        <v>72</v>
      </c>
    </row>
    <row r="142" spans="2:3" ht="12.75">
      <c r="B142" s="1"/>
      <c r="C142" s="1"/>
    </row>
    <row r="143" spans="2:3" ht="12.75">
      <c r="B143" s="1"/>
      <c r="C143" s="1"/>
    </row>
    <row r="144" spans="2:3" ht="12.75">
      <c r="B144" s="1"/>
      <c r="C144" s="35" t="s">
        <v>73</v>
      </c>
    </row>
    <row r="145" spans="2:3" ht="12.75">
      <c r="B145" t="s">
        <v>17</v>
      </c>
      <c r="C145" s="1" t="s">
        <v>74</v>
      </c>
    </row>
    <row r="146" spans="2:3" ht="12.75">
      <c r="B146" s="1" t="s">
        <v>18</v>
      </c>
      <c r="C146" s="1" t="s">
        <v>75</v>
      </c>
    </row>
    <row r="147" spans="2:3" ht="12.75">
      <c r="B147" s="1"/>
      <c r="C147" s="1"/>
    </row>
    <row r="148" spans="2:3" ht="12.75">
      <c r="B148" s="1"/>
      <c r="C148" s="35" t="s">
        <v>76</v>
      </c>
    </row>
    <row r="149" spans="2:3" ht="12.75">
      <c r="B149" s="1" t="s">
        <v>21</v>
      </c>
      <c r="C149" s="1" t="s">
        <v>77</v>
      </c>
    </row>
    <row r="150" spans="2:3" ht="12.75">
      <c r="B150" s="1" t="s">
        <v>22</v>
      </c>
      <c r="C150" s="1" t="s">
        <v>78</v>
      </c>
    </row>
    <row r="151" spans="2:3" ht="12.75">
      <c r="B151" s="1"/>
      <c r="C151" s="1"/>
    </row>
    <row r="152" spans="2:3" ht="12.75">
      <c r="B152" s="1"/>
      <c r="C152" s="35" t="s">
        <v>79</v>
      </c>
    </row>
    <row r="153" spans="2:3" ht="12.75">
      <c r="B153" t="s">
        <v>23</v>
      </c>
      <c r="C153" s="1" t="s">
        <v>80</v>
      </c>
    </row>
    <row r="154" spans="2:3" ht="12.75">
      <c r="B154" s="1" t="s">
        <v>24</v>
      </c>
      <c r="C154" s="1" t="s">
        <v>81</v>
      </c>
    </row>
    <row r="155" spans="2:3" ht="12.75">
      <c r="B155" s="1"/>
      <c r="C155" s="1"/>
    </row>
    <row r="156" spans="2:3" ht="12.75">
      <c r="B156" s="1"/>
      <c r="C156" s="35" t="s">
        <v>82</v>
      </c>
    </row>
    <row r="157" spans="2:3" ht="12.75">
      <c r="B157" t="s">
        <v>19</v>
      </c>
      <c r="C157" s="1" t="s">
        <v>83</v>
      </c>
    </row>
    <row r="158" spans="2:3" ht="12.75">
      <c r="B158" s="1" t="s">
        <v>20</v>
      </c>
      <c r="C158" s="1" t="s">
        <v>84</v>
      </c>
    </row>
    <row r="159" spans="2:3" ht="12.75">
      <c r="B159" s="1" t="s">
        <v>39</v>
      </c>
      <c r="C159" s="1" t="s">
        <v>135</v>
      </c>
    </row>
    <row r="160" spans="2:3" ht="12.75">
      <c r="B160" s="1" t="s">
        <v>40</v>
      </c>
      <c r="C160" s="1" t="s">
        <v>136</v>
      </c>
    </row>
    <row r="161" spans="2:3" ht="12.75">
      <c r="B161" s="1"/>
      <c r="C161" s="1"/>
    </row>
    <row r="162" spans="2:3" ht="12.75">
      <c r="B162" s="1"/>
      <c r="C162" s="35" t="s">
        <v>85</v>
      </c>
    </row>
    <row r="163" spans="2:3" ht="12.75">
      <c r="B163" s="1" t="s">
        <v>41</v>
      </c>
      <c r="C163" s="1" t="s">
        <v>139</v>
      </c>
    </row>
    <row r="164" spans="2:3" ht="12.75">
      <c r="B164" s="1" t="s">
        <v>42</v>
      </c>
      <c r="C164" s="1" t="s">
        <v>140</v>
      </c>
    </row>
    <row r="165" spans="2:3" ht="12.75">
      <c r="B165" s="1" t="s">
        <v>43</v>
      </c>
      <c r="C165" s="1" t="s">
        <v>86</v>
      </c>
    </row>
    <row r="166" spans="2:3" ht="12.75">
      <c r="B166" s="1" t="s">
        <v>44</v>
      </c>
      <c r="C166" s="1" t="s">
        <v>145</v>
      </c>
    </row>
    <row r="167" spans="2:3" ht="12.75">
      <c r="B167" s="1" t="s">
        <v>45</v>
      </c>
      <c r="C167" s="1" t="s">
        <v>87</v>
      </c>
    </row>
    <row r="168" spans="2:3" ht="12.75">
      <c r="B168" s="1" t="s">
        <v>46</v>
      </c>
      <c r="C168" s="1" t="s">
        <v>88</v>
      </c>
    </row>
    <row r="169" spans="2:3" ht="12.75">
      <c r="B169" s="1"/>
      <c r="C169" s="1"/>
    </row>
    <row r="170" spans="2:3" ht="12.75">
      <c r="B170" s="1"/>
      <c r="C170" s="1"/>
    </row>
    <row r="171" spans="2:3" ht="12.75">
      <c r="B171" s="1"/>
      <c r="C171" s="35" t="s">
        <v>89</v>
      </c>
    </row>
    <row r="172" spans="2:3" ht="12.75">
      <c r="B172" s="1" t="s">
        <v>25</v>
      </c>
      <c r="C172" s="80" t="s">
        <v>0</v>
      </c>
    </row>
    <row r="173" spans="2:3" ht="12.75">
      <c r="B173" s="1" t="s">
        <v>26</v>
      </c>
      <c r="C173" s="80" t="s">
        <v>1</v>
      </c>
    </row>
    <row r="174" spans="2:3" ht="12.75">
      <c r="B174" s="1" t="s">
        <v>27</v>
      </c>
      <c r="C174" s="80" t="s">
        <v>2</v>
      </c>
    </row>
    <row r="175" spans="2:3" ht="12.75">
      <c r="B175" s="1" t="s">
        <v>28</v>
      </c>
      <c r="C175" s="80" t="s">
        <v>3</v>
      </c>
    </row>
    <row r="176" spans="2:3" ht="12.75">
      <c r="B176" s="1" t="s">
        <v>29</v>
      </c>
      <c r="C176" s="80" t="s">
        <v>4</v>
      </c>
    </row>
    <row r="177" spans="2:3" ht="12.75">
      <c r="B177" s="1" t="s">
        <v>30</v>
      </c>
      <c r="C177" s="80" t="s">
        <v>5</v>
      </c>
    </row>
    <row r="178" spans="2:3" ht="12.75">
      <c r="B178" s="1" t="s">
        <v>31</v>
      </c>
      <c r="C178" s="80" t="s">
        <v>6</v>
      </c>
    </row>
    <row r="179" spans="2:3" ht="12.75">
      <c r="B179" s="1" t="s">
        <v>32</v>
      </c>
      <c r="C179" s="80" t="s">
        <v>7</v>
      </c>
    </row>
    <row r="180" spans="2:3" ht="12.75">
      <c r="B180" s="1" t="s">
        <v>33</v>
      </c>
      <c r="C180" s="80" t="s">
        <v>8</v>
      </c>
    </row>
    <row r="181" spans="2:3" ht="12.75">
      <c r="B181" s="1" t="s">
        <v>34</v>
      </c>
      <c r="C181" s="80" t="s">
        <v>9</v>
      </c>
    </row>
    <row r="183" ht="12.75">
      <c r="C183" s="35" t="s">
        <v>91</v>
      </c>
    </row>
    <row r="184" spans="2:3" ht="12.75">
      <c r="B184" s="1" t="s">
        <v>37</v>
      </c>
      <c r="C184" s="1" t="s">
        <v>77</v>
      </c>
    </row>
    <row r="185" spans="2:3" ht="12.75">
      <c r="B185" s="1" t="s">
        <v>38</v>
      </c>
      <c r="C185" s="1" t="s">
        <v>78</v>
      </c>
    </row>
  </sheetData>
  <hyperlinks>
    <hyperlink ref="A17" location="'3.Docentes'!A1" display="Docentes"/>
    <hyperlink ref="B18" location="_3.1._Numero_de_docentes_por_tipo" display="3.1. Numero de docentes por tipo"/>
    <hyperlink ref="B19" location="_3.2._Número_de_docentes_según_estatus" display="3.2. Numero de docentes según estatus"/>
    <hyperlink ref="B20" location="_3.3._Número_de_docentes_según_grado_academico" display="3.3. Número de docentes según grado academico"/>
    <hyperlink ref="B9" location="_2.1._Matrícula_por_tipo" display="2.1. Matrícula por tipo"/>
    <hyperlink ref="B10" location="_2.2._Matrícula_por_sexo" display="2.2. Matrícula por sexo"/>
    <hyperlink ref="B11" location="_2.3._Matrícula_según_localización_geográfica" display="2.3. Matrícula según localización geográfica"/>
    <hyperlink ref="B12" location="_2.4._Matrícula_según_estatus_de_los_alumnos" display="2.4. Matrícula según estatus de los alumnos"/>
    <hyperlink ref="B13" location="_2.5._Matrícula_según_regimen" display="2.5. Matrícula según regimen"/>
    <hyperlink ref="B5" location="_1.Número_de_instituciones" display="1.Número de instituciones"/>
    <hyperlink ref="A8" location="'2. Matricula'!A1" display="Matrícula"/>
    <hyperlink ref="A4" location="'1.Instituciones'!A1" display="Instituciones"/>
    <hyperlink ref="B23" location="_4.1._Ingresos_presupuestarios_por_fuente" display="4.1. Ingresos presupuestarios por fuente"/>
    <hyperlink ref="A22" location="'4. Ingresos'!A1" display="Ingresos"/>
    <hyperlink ref="B15" location="_2.7._Matrícula_según_nivel" display="II.7. Enrollments by level of program (undergraduate/graduate)"/>
    <hyperlink ref="B14" location="_2.6._Matrícula_según_area_del_conocimiento" display="II.6. Enrollments by field of study"/>
  </hyperlinks>
  <printOptions/>
  <pageMargins left="0.75" right="0.75" top="1" bottom="1"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3"/>
  <dimension ref="A4:O87"/>
  <sheetViews>
    <sheetView showGridLines="0" workbookViewId="0" topLeftCell="A1">
      <selection activeCell="B4" sqref="B4"/>
    </sheetView>
  </sheetViews>
  <sheetFormatPr defaultColWidth="9.140625" defaultRowHeight="12.75"/>
  <cols>
    <col min="1" max="1" width="2.28125" style="6" customWidth="1"/>
    <col min="2" max="2" width="7.00390625" style="6" customWidth="1"/>
    <col min="3" max="3" width="35.7109375" style="6" customWidth="1"/>
    <col min="4" max="4" width="4.57421875" style="7" customWidth="1"/>
    <col min="5" max="13" width="8.140625" style="7" customWidth="1"/>
    <col min="14" max="14" width="7.140625" style="34" customWidth="1"/>
    <col min="15" max="15" width="7.7109375" style="34" customWidth="1"/>
    <col min="16" max="16" width="9.8515625" style="6" customWidth="1"/>
    <col min="17" max="16384" width="11.421875" style="6" customWidth="1"/>
  </cols>
  <sheetData>
    <row r="4" spans="2:15" ht="16.5" customHeight="1">
      <c r="B4" s="300" t="str">
        <f>+Index!B5</f>
        <v>I.1. Number of institutions</v>
      </c>
      <c r="C4" s="301"/>
      <c r="D4" s="302"/>
      <c r="E4" s="302"/>
      <c r="F4" s="302"/>
      <c r="G4" s="302"/>
      <c r="H4" s="302"/>
      <c r="I4" s="302"/>
      <c r="J4" s="302"/>
      <c r="K4" s="302"/>
      <c r="L4" s="302"/>
      <c r="M4" s="303"/>
      <c r="N4" s="30"/>
      <c r="O4" s="30"/>
    </row>
    <row r="5" spans="2:13" ht="12.75">
      <c r="B5" s="215"/>
      <c r="C5" s="215"/>
      <c r="D5" s="216"/>
      <c r="E5" s="216"/>
      <c r="F5" s="216"/>
      <c r="G5" s="216"/>
      <c r="H5" s="216"/>
      <c r="I5" s="216"/>
      <c r="J5" s="216"/>
      <c r="K5" s="216"/>
      <c r="L5" s="216"/>
      <c r="M5" s="216"/>
    </row>
    <row r="6" spans="2:15" s="534" customFormat="1" ht="18" customHeight="1">
      <c r="B6" s="286" t="s">
        <v>61</v>
      </c>
      <c r="C6" s="217"/>
      <c r="D6" s="218" t="s">
        <v>92</v>
      </c>
      <c r="E6" s="219">
        <v>1980</v>
      </c>
      <c r="F6" s="218">
        <v>1985</v>
      </c>
      <c r="G6" s="220">
        <v>1990</v>
      </c>
      <c r="H6" s="218">
        <v>1995</v>
      </c>
      <c r="I6" s="218">
        <v>1996</v>
      </c>
      <c r="J6" s="218">
        <v>1997</v>
      </c>
      <c r="K6" s="218">
        <v>1998</v>
      </c>
      <c r="L6" s="218">
        <v>1999</v>
      </c>
      <c r="M6" s="220">
        <v>2000</v>
      </c>
      <c r="N6" s="31"/>
      <c r="O6" s="31"/>
    </row>
    <row r="7" spans="2:15" ht="15">
      <c r="B7" s="287" t="str">
        <f>+ca_1</f>
        <v>A. Private Institutions</v>
      </c>
      <c r="C7" s="221"/>
      <c r="D7" s="198">
        <v>1</v>
      </c>
      <c r="E7" s="222">
        <f>+E8+E12</f>
        <v>0</v>
      </c>
      <c r="F7" s="223">
        <f aca="true" t="shared" si="0" ref="F7:M7">+F8+F12</f>
        <v>0</v>
      </c>
      <c r="G7" s="224">
        <f t="shared" si="0"/>
        <v>0</v>
      </c>
      <c r="H7" s="223">
        <f t="shared" si="0"/>
        <v>280</v>
      </c>
      <c r="I7" s="223">
        <f t="shared" si="0"/>
        <v>355</v>
      </c>
      <c r="J7" s="223">
        <f t="shared" si="0"/>
        <v>501</v>
      </c>
      <c r="K7" s="223">
        <f t="shared" si="0"/>
        <v>582</v>
      </c>
      <c r="L7" s="223">
        <f t="shared" si="0"/>
        <v>599</v>
      </c>
      <c r="M7" s="224">
        <f t="shared" si="0"/>
        <v>642</v>
      </c>
      <c r="N7" s="30"/>
      <c r="O7" s="30"/>
    </row>
    <row r="8" spans="2:15" ht="15">
      <c r="B8" s="288"/>
      <c r="C8" s="225" t="str">
        <f>+t_1</f>
        <v>1. Universities</v>
      </c>
      <c r="D8" s="199"/>
      <c r="E8" s="226">
        <f>SUM(E9:E11)</f>
        <v>0</v>
      </c>
      <c r="F8" s="227">
        <f aca="true" t="shared" si="1" ref="F8:M8">SUM(F9:F11)</f>
        <v>0</v>
      </c>
      <c r="G8" s="228">
        <f t="shared" si="1"/>
        <v>0</v>
      </c>
      <c r="H8" s="227">
        <f t="shared" si="1"/>
        <v>0</v>
      </c>
      <c r="I8" s="227">
        <v>1</v>
      </c>
      <c r="J8" s="227">
        <f t="shared" si="1"/>
        <v>4</v>
      </c>
      <c r="K8" s="227">
        <f t="shared" si="1"/>
        <v>5</v>
      </c>
      <c r="L8" s="227">
        <f t="shared" si="1"/>
        <v>8</v>
      </c>
      <c r="M8" s="227">
        <f t="shared" si="1"/>
        <v>10</v>
      </c>
      <c r="N8" s="30"/>
      <c r="O8" s="30"/>
    </row>
    <row r="9" spans="2:15" ht="15">
      <c r="B9" s="288"/>
      <c r="C9" s="512" t="s">
        <v>185</v>
      </c>
      <c r="D9" s="199">
        <v>2</v>
      </c>
      <c r="E9" s="513">
        <v>0</v>
      </c>
      <c r="F9" s="514">
        <v>0</v>
      </c>
      <c r="G9" s="515">
        <v>0</v>
      </c>
      <c r="H9" s="516">
        <v>0</v>
      </c>
      <c r="I9" s="514">
        <v>1</v>
      </c>
      <c r="J9" s="514">
        <v>4</v>
      </c>
      <c r="K9" s="514">
        <v>4</v>
      </c>
      <c r="L9" s="514">
        <v>6</v>
      </c>
      <c r="M9" s="515">
        <v>6</v>
      </c>
      <c r="N9" s="30"/>
      <c r="O9" s="30"/>
    </row>
    <row r="10" spans="2:15" ht="15">
      <c r="B10" s="288"/>
      <c r="C10" s="512" t="s">
        <v>158</v>
      </c>
      <c r="D10" s="199">
        <v>3</v>
      </c>
      <c r="E10" s="517">
        <v>0</v>
      </c>
      <c r="F10" s="518">
        <v>0</v>
      </c>
      <c r="G10" s="519">
        <v>0</v>
      </c>
      <c r="H10" s="520">
        <v>0</v>
      </c>
      <c r="I10" s="518">
        <v>0</v>
      </c>
      <c r="J10" s="518">
        <v>0</v>
      </c>
      <c r="K10" s="518">
        <v>1</v>
      </c>
      <c r="L10" s="518">
        <v>2</v>
      </c>
      <c r="M10" s="519">
        <v>4</v>
      </c>
      <c r="N10" s="30"/>
      <c r="O10" s="30"/>
    </row>
    <row r="11" spans="2:15" ht="15">
      <c r="B11" s="288"/>
      <c r="C11" s="521"/>
      <c r="D11" s="199"/>
      <c r="E11" s="522"/>
      <c r="F11" s="523"/>
      <c r="G11" s="524"/>
      <c r="H11" s="525"/>
      <c r="I11" s="523"/>
      <c r="J11" s="523"/>
      <c r="K11" s="523"/>
      <c r="L11" s="523"/>
      <c r="M11" s="524"/>
      <c r="N11" s="30"/>
      <c r="O11" s="30"/>
    </row>
    <row r="12" spans="2:15" ht="15">
      <c r="B12" s="288"/>
      <c r="C12" s="225" t="str">
        <f>+t_2</f>
        <v>2. Non-university postsecondary</v>
      </c>
      <c r="D12" s="199"/>
      <c r="E12" s="229">
        <f aca="true" t="shared" si="2" ref="E12:M12">SUM(E13:E15)</f>
        <v>0</v>
      </c>
      <c r="F12" s="230">
        <f t="shared" si="2"/>
        <v>0</v>
      </c>
      <c r="G12" s="231">
        <f t="shared" si="2"/>
        <v>0</v>
      </c>
      <c r="H12" s="230">
        <f t="shared" si="2"/>
        <v>280</v>
      </c>
      <c r="I12" s="230">
        <f t="shared" si="2"/>
        <v>354</v>
      </c>
      <c r="J12" s="230">
        <f t="shared" si="2"/>
        <v>497</v>
      </c>
      <c r="K12" s="230">
        <f t="shared" si="2"/>
        <v>577</v>
      </c>
      <c r="L12" s="230">
        <f t="shared" si="2"/>
        <v>591</v>
      </c>
      <c r="M12" s="231">
        <f t="shared" si="2"/>
        <v>632</v>
      </c>
      <c r="N12" s="30"/>
      <c r="O12" s="30"/>
    </row>
    <row r="13" spans="2:15" ht="15">
      <c r="B13" s="288"/>
      <c r="C13" s="526" t="s">
        <v>186</v>
      </c>
      <c r="D13" s="199">
        <v>4</v>
      </c>
      <c r="E13" s="527" t="s">
        <v>176</v>
      </c>
      <c r="F13" s="528" t="s">
        <v>176</v>
      </c>
      <c r="G13" s="529" t="s">
        <v>152</v>
      </c>
      <c r="H13" s="530">
        <v>280</v>
      </c>
      <c r="I13" s="528">
        <v>354</v>
      </c>
      <c r="J13" s="528">
        <v>497</v>
      </c>
      <c r="K13" s="528">
        <v>577</v>
      </c>
      <c r="L13" s="528">
        <v>591</v>
      </c>
      <c r="M13" s="529">
        <v>632</v>
      </c>
      <c r="N13" s="30"/>
      <c r="O13" s="30"/>
    </row>
    <row r="14" spans="2:15" ht="15">
      <c r="B14" s="288"/>
      <c r="C14" s="526"/>
      <c r="D14" s="199"/>
      <c r="E14" s="531"/>
      <c r="F14" s="497"/>
      <c r="G14" s="498"/>
      <c r="H14" s="496"/>
      <c r="I14" s="497"/>
      <c r="J14" s="497"/>
      <c r="K14" s="497"/>
      <c r="L14" s="497"/>
      <c r="M14" s="498"/>
      <c r="N14" s="30"/>
      <c r="O14" s="30"/>
    </row>
    <row r="15" spans="2:15" ht="15">
      <c r="B15" s="288"/>
      <c r="C15" s="532"/>
      <c r="D15" s="199"/>
      <c r="E15" s="531"/>
      <c r="F15" s="497"/>
      <c r="G15" s="498"/>
      <c r="H15" s="496"/>
      <c r="I15" s="497"/>
      <c r="J15" s="497"/>
      <c r="K15" s="497"/>
      <c r="L15" s="497"/>
      <c r="M15" s="498"/>
      <c r="N15" s="30"/>
      <c r="O15" s="30"/>
    </row>
    <row r="16" spans="2:15" ht="15">
      <c r="B16" s="289" t="str">
        <f>+ca_2</f>
        <v>B. Public Institutions</v>
      </c>
      <c r="C16" s="232"/>
      <c r="D16" s="233"/>
      <c r="E16" s="234">
        <f>+E17+E21</f>
        <v>5</v>
      </c>
      <c r="F16" s="235">
        <f aca="true" t="shared" si="3" ref="F16:M16">+F17+F21</f>
        <v>7</v>
      </c>
      <c r="G16" s="231">
        <f t="shared" si="3"/>
        <v>7</v>
      </c>
      <c r="H16" s="235">
        <f t="shared" si="3"/>
        <v>48</v>
      </c>
      <c r="I16" s="235">
        <f t="shared" si="3"/>
        <v>49</v>
      </c>
      <c r="J16" s="235">
        <f t="shared" si="3"/>
        <v>51</v>
      </c>
      <c r="K16" s="235">
        <f t="shared" si="3"/>
        <v>54</v>
      </c>
      <c r="L16" s="235">
        <f t="shared" si="3"/>
        <v>54</v>
      </c>
      <c r="M16" s="231">
        <f t="shared" si="3"/>
        <v>54</v>
      </c>
      <c r="N16" s="30"/>
      <c r="O16" s="30"/>
    </row>
    <row r="17" spans="2:15" ht="15">
      <c r="B17" s="288"/>
      <c r="C17" s="225" t="str">
        <f>+t_1</f>
        <v>1. Universities</v>
      </c>
      <c r="D17" s="199"/>
      <c r="E17" s="226">
        <f>SUM(E18:E20)</f>
        <v>5</v>
      </c>
      <c r="F17" s="227">
        <f aca="true" t="shared" si="4" ref="F17:M17">SUM(F18:F20)</f>
        <v>7</v>
      </c>
      <c r="G17" s="228">
        <f t="shared" si="4"/>
        <v>7</v>
      </c>
      <c r="H17" s="227">
        <f t="shared" si="4"/>
        <v>9</v>
      </c>
      <c r="I17" s="227">
        <f t="shared" si="4"/>
        <v>9</v>
      </c>
      <c r="J17" s="227">
        <f t="shared" si="4"/>
        <v>10</v>
      </c>
      <c r="K17" s="227">
        <f t="shared" si="4"/>
        <v>11</v>
      </c>
      <c r="L17" s="227">
        <f t="shared" si="4"/>
        <v>14</v>
      </c>
      <c r="M17" s="227">
        <f t="shared" si="4"/>
        <v>14</v>
      </c>
      <c r="N17" s="30"/>
      <c r="O17" s="30"/>
    </row>
    <row r="18" spans="2:15" ht="15">
      <c r="B18" s="288"/>
      <c r="C18" s="526" t="s">
        <v>161</v>
      </c>
      <c r="D18" s="199"/>
      <c r="E18" s="513">
        <v>5</v>
      </c>
      <c r="F18" s="514">
        <v>7</v>
      </c>
      <c r="G18" s="515">
        <v>7</v>
      </c>
      <c r="H18" s="516">
        <v>9</v>
      </c>
      <c r="I18" s="514">
        <v>9</v>
      </c>
      <c r="J18" s="514">
        <v>10</v>
      </c>
      <c r="K18" s="514">
        <v>10</v>
      </c>
      <c r="L18" s="514">
        <v>11</v>
      </c>
      <c r="M18" s="515">
        <v>11</v>
      </c>
      <c r="N18" s="30"/>
      <c r="O18" s="30"/>
    </row>
    <row r="19" spans="2:15" ht="15">
      <c r="B19" s="288"/>
      <c r="C19" s="526" t="s">
        <v>153</v>
      </c>
      <c r="D19" s="199">
        <v>5</v>
      </c>
      <c r="E19" s="517">
        <v>0</v>
      </c>
      <c r="F19" s="518">
        <v>0</v>
      </c>
      <c r="G19" s="519">
        <v>0</v>
      </c>
      <c r="H19" s="520">
        <v>0</v>
      </c>
      <c r="I19" s="518">
        <v>0</v>
      </c>
      <c r="J19" s="518">
        <v>0</v>
      </c>
      <c r="K19" s="518">
        <v>1</v>
      </c>
      <c r="L19" s="518">
        <v>3</v>
      </c>
      <c r="M19" s="519">
        <v>3</v>
      </c>
      <c r="N19" s="30"/>
      <c r="O19" s="30"/>
    </row>
    <row r="20" spans="2:15" ht="15">
      <c r="B20" s="288"/>
      <c r="C20" s="532"/>
      <c r="D20" s="199"/>
      <c r="E20" s="522"/>
      <c r="F20" s="523"/>
      <c r="G20" s="524"/>
      <c r="H20" s="525"/>
      <c r="I20" s="523"/>
      <c r="J20" s="523"/>
      <c r="K20" s="523"/>
      <c r="L20" s="523"/>
      <c r="M20" s="524"/>
      <c r="N20" s="30"/>
      <c r="O20" s="30"/>
    </row>
    <row r="21" spans="2:15" ht="15">
      <c r="B21" s="288"/>
      <c r="C21" s="225" t="str">
        <f>+t_2</f>
        <v>2. Non-university postsecondary</v>
      </c>
      <c r="D21" s="199"/>
      <c r="E21" s="229">
        <f aca="true" t="shared" si="5" ref="E21:M21">SUM(E22:E24)</f>
        <v>0</v>
      </c>
      <c r="F21" s="230">
        <f t="shared" si="5"/>
        <v>0</v>
      </c>
      <c r="G21" s="231">
        <f t="shared" si="5"/>
        <v>0</v>
      </c>
      <c r="H21" s="230">
        <f t="shared" si="5"/>
        <v>39</v>
      </c>
      <c r="I21" s="230">
        <f t="shared" si="5"/>
        <v>40</v>
      </c>
      <c r="J21" s="230">
        <f t="shared" si="5"/>
        <v>41</v>
      </c>
      <c r="K21" s="230">
        <f t="shared" si="5"/>
        <v>43</v>
      </c>
      <c r="L21" s="230">
        <f t="shared" si="5"/>
        <v>40</v>
      </c>
      <c r="M21" s="231">
        <f t="shared" si="5"/>
        <v>40</v>
      </c>
      <c r="N21" s="30"/>
      <c r="O21" s="30"/>
    </row>
    <row r="22" spans="2:15" ht="15">
      <c r="B22" s="288"/>
      <c r="C22" s="526" t="s">
        <v>162</v>
      </c>
      <c r="D22" s="199">
        <v>6</v>
      </c>
      <c r="E22" s="527" t="s">
        <v>176</v>
      </c>
      <c r="F22" s="528" t="s">
        <v>152</v>
      </c>
      <c r="G22" s="529" t="s">
        <v>152</v>
      </c>
      <c r="H22" s="530">
        <v>2</v>
      </c>
      <c r="I22" s="528">
        <v>2</v>
      </c>
      <c r="J22" s="528">
        <v>2</v>
      </c>
      <c r="K22" s="528">
        <v>2</v>
      </c>
      <c r="L22" s="528">
        <v>1</v>
      </c>
      <c r="M22" s="529">
        <v>1</v>
      </c>
      <c r="N22" s="30"/>
      <c r="O22" s="30"/>
    </row>
    <row r="23" spans="2:15" ht="15">
      <c r="B23" s="288"/>
      <c r="C23" s="526" t="s">
        <v>163</v>
      </c>
      <c r="D23" s="199">
        <v>7</v>
      </c>
      <c r="E23" s="531" t="s">
        <v>152</v>
      </c>
      <c r="F23" s="497" t="s">
        <v>152</v>
      </c>
      <c r="G23" s="498" t="s">
        <v>152</v>
      </c>
      <c r="H23" s="496">
        <v>31</v>
      </c>
      <c r="I23" s="497">
        <v>31</v>
      </c>
      <c r="J23" s="497">
        <v>31</v>
      </c>
      <c r="K23" s="497">
        <v>31</v>
      </c>
      <c r="L23" s="497">
        <v>27</v>
      </c>
      <c r="M23" s="498">
        <v>27</v>
      </c>
      <c r="N23" s="30"/>
      <c r="O23" s="30"/>
    </row>
    <row r="24" spans="2:15" ht="15">
      <c r="B24" s="288"/>
      <c r="C24" s="526" t="s">
        <v>164</v>
      </c>
      <c r="D24" s="199">
        <v>8</v>
      </c>
      <c r="E24" s="531" t="s">
        <v>152</v>
      </c>
      <c r="F24" s="497" t="s">
        <v>152</v>
      </c>
      <c r="G24" s="498" t="s">
        <v>152</v>
      </c>
      <c r="H24" s="496">
        <v>6</v>
      </c>
      <c r="I24" s="497">
        <v>7</v>
      </c>
      <c r="J24" s="497">
        <v>8</v>
      </c>
      <c r="K24" s="497">
        <v>10</v>
      </c>
      <c r="L24" s="497">
        <v>12</v>
      </c>
      <c r="M24" s="498">
        <v>12</v>
      </c>
      <c r="N24" s="30"/>
      <c r="O24" s="30"/>
    </row>
    <row r="25" spans="2:15" ht="15">
      <c r="B25" s="290" t="str">
        <f>+ca_3</f>
        <v>C.Total (private and public) </v>
      </c>
      <c r="C25" s="236"/>
      <c r="D25" s="237"/>
      <c r="E25" s="238">
        <f>+E26+E30</f>
        <v>5</v>
      </c>
      <c r="F25" s="239">
        <f aca="true" t="shared" si="6" ref="F25:M25">+F26+F30</f>
        <v>7</v>
      </c>
      <c r="G25" s="228">
        <f t="shared" si="6"/>
        <v>7</v>
      </c>
      <c r="H25" s="239">
        <f t="shared" si="6"/>
        <v>328</v>
      </c>
      <c r="I25" s="239">
        <f t="shared" si="6"/>
        <v>404</v>
      </c>
      <c r="J25" s="239">
        <f t="shared" si="6"/>
        <v>552</v>
      </c>
      <c r="K25" s="239">
        <f t="shared" si="6"/>
        <v>636</v>
      </c>
      <c r="L25" s="239">
        <f t="shared" si="6"/>
        <v>653</v>
      </c>
      <c r="M25" s="228">
        <f t="shared" si="6"/>
        <v>696</v>
      </c>
      <c r="N25" s="30"/>
      <c r="O25" s="30"/>
    </row>
    <row r="26" spans="2:15" ht="15">
      <c r="B26" s="291"/>
      <c r="C26" s="240" t="str">
        <f>+t_1</f>
        <v>1. Universities</v>
      </c>
      <c r="D26" s="241"/>
      <c r="E26" s="242">
        <f aca="true" t="shared" si="7" ref="E26:M26">+E8+E17</f>
        <v>5</v>
      </c>
      <c r="F26" s="243">
        <f t="shared" si="7"/>
        <v>7</v>
      </c>
      <c r="G26" s="244">
        <f t="shared" si="7"/>
        <v>7</v>
      </c>
      <c r="H26" s="243">
        <f t="shared" si="7"/>
        <v>9</v>
      </c>
      <c r="I26" s="243">
        <f t="shared" si="7"/>
        <v>10</v>
      </c>
      <c r="J26" s="243">
        <f t="shared" si="7"/>
        <v>14</v>
      </c>
      <c r="K26" s="243">
        <f t="shared" si="7"/>
        <v>16</v>
      </c>
      <c r="L26" s="243">
        <f t="shared" si="7"/>
        <v>22</v>
      </c>
      <c r="M26" s="244">
        <f t="shared" si="7"/>
        <v>24</v>
      </c>
      <c r="N26" s="30"/>
      <c r="O26" s="30"/>
    </row>
    <row r="27" spans="2:15" ht="15">
      <c r="B27" s="288"/>
      <c r="C27" s="225"/>
      <c r="D27" s="199"/>
      <c r="E27" s="245"/>
      <c r="F27" s="246"/>
      <c r="G27" s="247"/>
      <c r="H27" s="246"/>
      <c r="I27" s="246"/>
      <c r="J27" s="246"/>
      <c r="K27" s="246"/>
      <c r="L27" s="246"/>
      <c r="M27" s="246"/>
      <c r="N27" s="30"/>
      <c r="O27" s="30"/>
    </row>
    <row r="28" spans="2:15" ht="15">
      <c r="B28" s="288"/>
      <c r="C28" s="225"/>
      <c r="D28" s="199"/>
      <c r="E28" s="245"/>
      <c r="F28" s="246"/>
      <c r="G28" s="247"/>
      <c r="H28" s="246"/>
      <c r="I28" s="246"/>
      <c r="J28" s="246"/>
      <c r="K28" s="246"/>
      <c r="L28" s="246"/>
      <c r="M28" s="246"/>
      <c r="N28" s="30"/>
      <c r="O28" s="30"/>
    </row>
    <row r="29" spans="2:15" ht="10.5" customHeight="1">
      <c r="B29" s="288"/>
      <c r="C29" s="225"/>
      <c r="D29" s="199"/>
      <c r="E29" s="245"/>
      <c r="F29" s="246"/>
      <c r="G29" s="247"/>
      <c r="H29" s="246"/>
      <c r="I29" s="246"/>
      <c r="J29" s="246"/>
      <c r="K29" s="246"/>
      <c r="L29" s="246"/>
      <c r="M29" s="246"/>
      <c r="N29" s="30"/>
      <c r="O29" s="30"/>
    </row>
    <row r="30" spans="2:15" ht="15">
      <c r="B30" s="288"/>
      <c r="C30" s="225" t="str">
        <f>+t_2</f>
        <v>2. Non-university postsecondary</v>
      </c>
      <c r="D30" s="199"/>
      <c r="E30" s="248">
        <f aca="true" t="shared" si="8" ref="E30:M30">+E12+E21</f>
        <v>0</v>
      </c>
      <c r="F30" s="249">
        <f t="shared" si="8"/>
        <v>0</v>
      </c>
      <c r="G30" s="250">
        <f t="shared" si="8"/>
        <v>0</v>
      </c>
      <c r="H30" s="249">
        <f t="shared" si="8"/>
        <v>319</v>
      </c>
      <c r="I30" s="249">
        <f t="shared" si="8"/>
        <v>394</v>
      </c>
      <c r="J30" s="249">
        <f t="shared" si="8"/>
        <v>538</v>
      </c>
      <c r="K30" s="249">
        <f t="shared" si="8"/>
        <v>620</v>
      </c>
      <c r="L30" s="249">
        <f t="shared" si="8"/>
        <v>631</v>
      </c>
      <c r="M30" s="250">
        <f t="shared" si="8"/>
        <v>672</v>
      </c>
      <c r="N30" s="30"/>
      <c r="O30" s="30"/>
    </row>
    <row r="31" spans="2:15" ht="15">
      <c r="B31" s="288"/>
      <c r="C31" s="251"/>
      <c r="D31" s="199"/>
      <c r="E31" s="248"/>
      <c r="F31" s="252"/>
      <c r="G31" s="253"/>
      <c r="H31" s="252"/>
      <c r="I31" s="252"/>
      <c r="J31" s="252"/>
      <c r="K31" s="252"/>
      <c r="L31" s="252"/>
      <c r="M31" s="253"/>
      <c r="N31" s="30"/>
      <c r="O31" s="30"/>
    </row>
    <row r="32" spans="2:15" ht="15">
      <c r="B32" s="288"/>
      <c r="C32" s="251"/>
      <c r="D32" s="199"/>
      <c r="E32" s="248"/>
      <c r="F32" s="252"/>
      <c r="G32" s="253"/>
      <c r="H32" s="252"/>
      <c r="I32" s="252"/>
      <c r="J32" s="252"/>
      <c r="K32" s="252"/>
      <c r="L32" s="252"/>
      <c r="M32" s="253"/>
      <c r="N32" s="30"/>
      <c r="O32" s="30"/>
    </row>
    <row r="33" spans="2:15" ht="15">
      <c r="B33" s="292"/>
      <c r="C33" s="254"/>
      <c r="D33" s="198"/>
      <c r="E33" s="255"/>
      <c r="F33" s="256"/>
      <c r="G33" s="257"/>
      <c r="H33" s="258"/>
      <c r="I33" s="258"/>
      <c r="J33" s="258"/>
      <c r="K33" s="258"/>
      <c r="L33" s="258"/>
      <c r="M33" s="259"/>
      <c r="N33" s="30"/>
      <c r="O33" s="30"/>
    </row>
    <row r="34" spans="2:13" ht="12.75">
      <c r="B34" s="215"/>
      <c r="C34" s="215"/>
      <c r="D34" s="216"/>
      <c r="E34" s="216"/>
      <c r="F34" s="216"/>
      <c r="G34" s="216"/>
      <c r="H34" s="216"/>
      <c r="I34" s="216"/>
      <c r="J34" s="216"/>
      <c r="K34" s="216"/>
      <c r="L34" s="216"/>
      <c r="M34" s="216"/>
    </row>
    <row r="35" spans="2:13" ht="12.75">
      <c r="B35" s="215"/>
      <c r="C35" s="215"/>
      <c r="D35" s="216"/>
      <c r="E35" s="216"/>
      <c r="F35" s="216"/>
      <c r="G35" s="216"/>
      <c r="H35" s="216"/>
      <c r="I35" s="216"/>
      <c r="J35" s="216"/>
      <c r="K35" s="216"/>
      <c r="L35" s="216"/>
      <c r="M35" s="216"/>
    </row>
    <row r="36" spans="2:15" s="511" customFormat="1" ht="12.75">
      <c r="B36" s="89" t="s">
        <v>134</v>
      </c>
      <c r="C36" s="123"/>
      <c r="D36" s="153"/>
      <c r="E36" s="218">
        <v>1980</v>
      </c>
      <c r="F36" s="218">
        <v>1985</v>
      </c>
      <c r="G36" s="218">
        <v>1990</v>
      </c>
      <c r="H36" s="218">
        <v>1995</v>
      </c>
      <c r="I36" s="218">
        <v>1996</v>
      </c>
      <c r="J36" s="218">
        <v>1997</v>
      </c>
      <c r="K36" s="218">
        <v>1998</v>
      </c>
      <c r="L36" s="218">
        <v>1999</v>
      </c>
      <c r="M36" s="220">
        <v>2000</v>
      </c>
      <c r="N36" s="31"/>
      <c r="O36" s="31"/>
    </row>
    <row r="37" spans="1:15" s="482" customFormat="1" ht="33" customHeight="1">
      <c r="A37" s="372"/>
      <c r="B37" s="121">
        <v>1</v>
      </c>
      <c r="C37" s="260" t="s">
        <v>93</v>
      </c>
      <c r="D37" s="261"/>
      <c r="E37" s="262">
        <f aca="true" t="shared" si="9" ref="E37:M37">+IF(E25=0,"-",E7/E25)</f>
        <v>0</v>
      </c>
      <c r="F37" s="262">
        <f t="shared" si="9"/>
        <v>0</v>
      </c>
      <c r="G37" s="262">
        <f t="shared" si="9"/>
        <v>0</v>
      </c>
      <c r="H37" s="262">
        <f t="shared" si="9"/>
        <v>0.8536585365853658</v>
      </c>
      <c r="I37" s="262">
        <f t="shared" si="9"/>
        <v>0.8787128712871287</v>
      </c>
      <c r="J37" s="262">
        <f t="shared" si="9"/>
        <v>0.907608695652174</v>
      </c>
      <c r="K37" s="262">
        <f t="shared" si="9"/>
        <v>0.9150943396226415</v>
      </c>
      <c r="L37" s="262">
        <f t="shared" si="9"/>
        <v>0.9173047473200613</v>
      </c>
      <c r="M37" s="263">
        <f t="shared" si="9"/>
        <v>0.9224137931034483</v>
      </c>
      <c r="N37" s="32"/>
      <c r="O37" s="32"/>
    </row>
    <row r="38" spans="1:15" s="372" customFormat="1" ht="33" customHeight="1">
      <c r="A38" s="482"/>
      <c r="B38" s="121">
        <v>2</v>
      </c>
      <c r="C38" s="264" t="s">
        <v>94</v>
      </c>
      <c r="D38" s="265"/>
      <c r="E38" s="266" t="str">
        <f>+IF(E7=0,"-",E8/E7)</f>
        <v>-</v>
      </c>
      <c r="F38" s="266" t="str">
        <f aca="true" t="shared" si="10" ref="F38:M38">+IF(F7=0,"-",F8/F7)</f>
        <v>-</v>
      </c>
      <c r="G38" s="266" t="str">
        <f t="shared" si="10"/>
        <v>-</v>
      </c>
      <c r="H38" s="266">
        <f t="shared" si="10"/>
        <v>0</v>
      </c>
      <c r="I38" s="266">
        <f t="shared" si="10"/>
        <v>0.0028169014084507044</v>
      </c>
      <c r="J38" s="266">
        <f t="shared" si="10"/>
        <v>0.007984031936127744</v>
      </c>
      <c r="K38" s="266">
        <f t="shared" si="10"/>
        <v>0.00859106529209622</v>
      </c>
      <c r="L38" s="266">
        <f t="shared" si="10"/>
        <v>0.01335559265442404</v>
      </c>
      <c r="M38" s="267">
        <f t="shared" si="10"/>
        <v>0.01557632398753894</v>
      </c>
      <c r="N38" s="33"/>
      <c r="O38" s="33"/>
    </row>
    <row r="39" spans="1:15" s="482" customFormat="1" ht="33" customHeight="1">
      <c r="A39" s="372"/>
      <c r="B39" s="122">
        <v>3</v>
      </c>
      <c r="C39" s="268" t="s">
        <v>174</v>
      </c>
      <c r="D39" s="269"/>
      <c r="E39" s="270">
        <f aca="true" t="shared" si="11" ref="E39:M39">IF((E8+E17)=0,"-",+E8/(E8+E17))</f>
        <v>0</v>
      </c>
      <c r="F39" s="270">
        <f t="shared" si="11"/>
        <v>0</v>
      </c>
      <c r="G39" s="270">
        <f t="shared" si="11"/>
        <v>0</v>
      </c>
      <c r="H39" s="270">
        <f t="shared" si="11"/>
        <v>0</v>
      </c>
      <c r="I39" s="270">
        <f t="shared" si="11"/>
        <v>0.1</v>
      </c>
      <c r="J39" s="270">
        <f t="shared" si="11"/>
        <v>0.2857142857142857</v>
      </c>
      <c r="K39" s="270">
        <f t="shared" si="11"/>
        <v>0.3125</v>
      </c>
      <c r="L39" s="270">
        <f t="shared" si="11"/>
        <v>0.36363636363636365</v>
      </c>
      <c r="M39" s="271">
        <f t="shared" si="11"/>
        <v>0.4166666666666667</v>
      </c>
      <c r="N39" s="32"/>
      <c r="O39" s="32"/>
    </row>
    <row r="40" spans="1:15" s="372" customFormat="1" ht="12.75">
      <c r="A40" s="2"/>
      <c r="B40" s="293"/>
      <c r="C40" s="215"/>
      <c r="D40" s="216"/>
      <c r="E40" s="216"/>
      <c r="F40" s="216"/>
      <c r="G40" s="216"/>
      <c r="H40" s="216"/>
      <c r="I40" s="216"/>
      <c r="J40" s="216"/>
      <c r="K40" s="216"/>
      <c r="L40" s="216"/>
      <c r="M40" s="216"/>
      <c r="N40" s="34"/>
      <c r="O40" s="34"/>
    </row>
    <row r="41" spans="2:13" ht="18.75" customHeight="1">
      <c r="B41" s="533"/>
      <c r="C41" s="215"/>
      <c r="D41" s="216"/>
      <c r="E41" s="216"/>
      <c r="F41" s="216"/>
      <c r="G41" s="216"/>
      <c r="H41" s="216"/>
      <c r="I41" s="216"/>
      <c r="J41" s="216"/>
      <c r="K41" s="216"/>
      <c r="L41" s="216"/>
      <c r="M41" s="216"/>
    </row>
    <row r="42" spans="2:13" ht="16.5" customHeight="1">
      <c r="B42" s="215"/>
      <c r="C42" s="215"/>
      <c r="D42" s="216"/>
      <c r="E42" s="216"/>
      <c r="F42" s="216"/>
      <c r="G42" s="216"/>
      <c r="H42" s="216"/>
      <c r="I42" s="216"/>
      <c r="J42" s="216"/>
      <c r="K42" s="216"/>
      <c r="L42" s="216"/>
      <c r="M42" s="216"/>
    </row>
    <row r="43" spans="2:13" ht="13.5" customHeight="1">
      <c r="B43" s="215"/>
      <c r="C43" s="215"/>
      <c r="D43" s="216"/>
      <c r="E43" s="216"/>
      <c r="F43" s="216"/>
      <c r="G43" s="216"/>
      <c r="H43" s="216"/>
      <c r="I43" s="216"/>
      <c r="J43" s="216"/>
      <c r="K43" s="216"/>
      <c r="L43" s="216"/>
      <c r="M43" s="216"/>
    </row>
    <row r="44" spans="2:15" s="535" customFormat="1" ht="18.75" customHeight="1">
      <c r="B44" s="294" t="s">
        <v>96</v>
      </c>
      <c r="C44" s="272"/>
      <c r="D44" s="273"/>
      <c r="E44" s="273"/>
      <c r="F44" s="273"/>
      <c r="G44" s="273"/>
      <c r="H44" s="273"/>
      <c r="I44" s="273"/>
      <c r="J44" s="273"/>
      <c r="K44" s="273"/>
      <c r="L44" s="273"/>
      <c r="M44" s="274"/>
      <c r="N44" s="536"/>
      <c r="O44" s="536"/>
    </row>
    <row r="45" spans="2:15" s="535" customFormat="1" ht="18.75" customHeight="1">
      <c r="B45" s="295" t="s">
        <v>97</v>
      </c>
      <c r="C45" s="275" t="s">
        <v>98</v>
      </c>
      <c r="D45" s="276"/>
      <c r="E45" s="276"/>
      <c r="F45" s="276"/>
      <c r="G45" s="276"/>
      <c r="H45" s="276"/>
      <c r="I45" s="276"/>
      <c r="J45" s="276"/>
      <c r="K45" s="276"/>
      <c r="L45" s="276"/>
      <c r="M45" s="277"/>
      <c r="N45" s="536"/>
      <c r="O45" s="536"/>
    </row>
    <row r="46" spans="2:15" s="169" customFormat="1" ht="18" customHeight="1">
      <c r="B46" s="296">
        <v>1</v>
      </c>
      <c r="C46" s="540" t="s">
        <v>138</v>
      </c>
      <c r="D46" s="541"/>
      <c r="E46" s="541"/>
      <c r="F46" s="541"/>
      <c r="G46" s="541"/>
      <c r="H46" s="541"/>
      <c r="I46" s="541"/>
      <c r="J46" s="541"/>
      <c r="K46" s="541"/>
      <c r="L46" s="541"/>
      <c r="M46" s="542"/>
      <c r="N46" s="171"/>
      <c r="O46" s="171"/>
    </row>
    <row r="47" spans="2:15" s="169" customFormat="1" ht="15.75" customHeight="1">
      <c r="B47" s="297">
        <v>2</v>
      </c>
      <c r="C47" s="537" t="s">
        <v>170</v>
      </c>
      <c r="D47" s="538"/>
      <c r="E47" s="538"/>
      <c r="F47" s="538"/>
      <c r="G47" s="538"/>
      <c r="H47" s="538"/>
      <c r="I47" s="538"/>
      <c r="J47" s="538"/>
      <c r="K47" s="538"/>
      <c r="L47" s="538"/>
      <c r="M47" s="539"/>
      <c r="N47" s="171"/>
      <c r="O47" s="171"/>
    </row>
    <row r="48" spans="2:15" s="169" customFormat="1" ht="16.5" customHeight="1">
      <c r="B48" s="297">
        <v>3</v>
      </c>
      <c r="C48" s="537" t="s">
        <v>171</v>
      </c>
      <c r="D48" s="538"/>
      <c r="E48" s="538"/>
      <c r="F48" s="538"/>
      <c r="G48" s="538"/>
      <c r="H48" s="538"/>
      <c r="I48" s="538"/>
      <c r="J48" s="538"/>
      <c r="K48" s="538"/>
      <c r="L48" s="538"/>
      <c r="M48" s="539"/>
      <c r="N48" s="171"/>
      <c r="O48" s="171"/>
    </row>
    <row r="49" spans="2:15" s="169" customFormat="1" ht="18.75" customHeight="1">
      <c r="B49" s="297">
        <v>4</v>
      </c>
      <c r="C49" s="537" t="s">
        <v>159</v>
      </c>
      <c r="D49" s="543"/>
      <c r="E49" s="543"/>
      <c r="F49" s="543"/>
      <c r="G49" s="543"/>
      <c r="H49" s="543"/>
      <c r="I49" s="543"/>
      <c r="J49" s="543"/>
      <c r="K49" s="543"/>
      <c r="L49" s="543"/>
      <c r="M49" s="544"/>
      <c r="N49" s="171"/>
      <c r="O49" s="171"/>
    </row>
    <row r="50" spans="2:15" s="169" customFormat="1" ht="14.25" customHeight="1">
      <c r="B50" s="297">
        <v>5</v>
      </c>
      <c r="C50" s="537" t="s">
        <v>169</v>
      </c>
      <c r="D50" s="538"/>
      <c r="E50" s="538"/>
      <c r="F50" s="538"/>
      <c r="G50" s="538"/>
      <c r="H50" s="538"/>
      <c r="I50" s="538"/>
      <c r="J50" s="538"/>
      <c r="K50" s="538"/>
      <c r="L50" s="538"/>
      <c r="M50" s="539"/>
      <c r="N50" s="171"/>
      <c r="O50" s="171"/>
    </row>
    <row r="51" spans="2:15" s="169" customFormat="1" ht="15.75" customHeight="1">
      <c r="B51" s="298">
        <v>6</v>
      </c>
      <c r="C51" s="215" t="s">
        <v>160</v>
      </c>
      <c r="D51" s="215"/>
      <c r="E51" s="215"/>
      <c r="F51" s="215"/>
      <c r="G51" s="215"/>
      <c r="H51" s="215"/>
      <c r="I51" s="215"/>
      <c r="J51" s="215"/>
      <c r="K51" s="215"/>
      <c r="L51" s="215"/>
      <c r="M51" s="215"/>
      <c r="N51" s="171"/>
      <c r="O51" s="171"/>
    </row>
    <row r="52" spans="2:15" s="169" customFormat="1" ht="18" customHeight="1" hidden="1">
      <c r="B52" s="299"/>
      <c r="C52" s="215"/>
      <c r="D52" s="215"/>
      <c r="E52" s="215"/>
      <c r="F52" s="215"/>
      <c r="G52" s="215"/>
      <c r="H52" s="215"/>
      <c r="I52" s="215"/>
      <c r="J52" s="215"/>
      <c r="K52" s="215"/>
      <c r="L52" s="215"/>
      <c r="M52" s="215"/>
      <c r="N52" s="171"/>
      <c r="O52" s="171"/>
    </row>
    <row r="53" spans="2:13" ht="20.25" customHeight="1">
      <c r="B53" s="215">
        <v>7</v>
      </c>
      <c r="C53" s="215" t="s">
        <v>173</v>
      </c>
      <c r="D53" s="216"/>
      <c r="E53" s="216"/>
      <c r="F53" s="216"/>
      <c r="G53" s="216"/>
      <c r="H53" s="216"/>
      <c r="I53" s="216"/>
      <c r="J53" s="216"/>
      <c r="K53" s="216"/>
      <c r="L53" s="216"/>
      <c r="M53" s="216"/>
    </row>
    <row r="54" spans="2:13" ht="23.25" customHeight="1">
      <c r="B54" s="215">
        <v>8</v>
      </c>
      <c r="C54" s="215" t="s">
        <v>172</v>
      </c>
      <c r="D54" s="216"/>
      <c r="E54" s="216"/>
      <c r="F54" s="216"/>
      <c r="G54" s="216"/>
      <c r="H54" s="216"/>
      <c r="I54" s="216"/>
      <c r="J54" s="216"/>
      <c r="K54" s="216"/>
      <c r="L54" s="216"/>
      <c r="M54" s="216"/>
    </row>
    <row r="55" spans="2:13" ht="19.5" customHeight="1">
      <c r="B55" s="215"/>
      <c r="C55" s="215"/>
      <c r="D55" s="216"/>
      <c r="E55" s="216"/>
      <c r="F55" s="216"/>
      <c r="G55" s="216"/>
      <c r="H55" s="216"/>
      <c r="I55" s="216"/>
      <c r="J55" s="216"/>
      <c r="K55" s="216"/>
      <c r="L55" s="216"/>
      <c r="M55" s="216"/>
    </row>
    <row r="56" spans="2:13" ht="18.75" customHeight="1">
      <c r="B56" s="215"/>
      <c r="C56" s="215"/>
      <c r="D56" s="216"/>
      <c r="E56" s="216"/>
      <c r="F56" s="216"/>
      <c r="G56" s="216"/>
      <c r="H56" s="216"/>
      <c r="I56" s="216"/>
      <c r="J56" s="216"/>
      <c r="K56" s="216"/>
      <c r="L56" s="216"/>
      <c r="M56" s="216"/>
    </row>
    <row r="57" spans="2:13" ht="20.25" customHeight="1">
      <c r="B57" s="215"/>
      <c r="C57" s="215"/>
      <c r="D57" s="216"/>
      <c r="E57" s="216"/>
      <c r="F57" s="216"/>
      <c r="G57" s="216"/>
      <c r="H57" s="216"/>
      <c r="I57" s="216"/>
      <c r="J57" s="216"/>
      <c r="K57" s="216"/>
      <c r="L57" s="216"/>
      <c r="M57" s="216"/>
    </row>
    <row r="58" spans="2:13" ht="19.5" customHeight="1">
      <c r="B58" s="215"/>
      <c r="C58" s="215"/>
      <c r="D58" s="216"/>
      <c r="E58" s="216"/>
      <c r="F58" s="216"/>
      <c r="G58" s="216"/>
      <c r="H58" s="216"/>
      <c r="I58" s="216"/>
      <c r="J58" s="216"/>
      <c r="K58" s="216"/>
      <c r="L58" s="216"/>
      <c r="M58" s="216"/>
    </row>
    <row r="59" spans="2:13" ht="22.5" customHeight="1">
      <c r="B59" s="215"/>
      <c r="C59" s="215"/>
      <c r="D59" s="216"/>
      <c r="E59" s="216"/>
      <c r="F59" s="216"/>
      <c r="G59" s="216"/>
      <c r="H59" s="216"/>
      <c r="I59" s="216"/>
      <c r="J59" s="216"/>
      <c r="K59" s="216"/>
      <c r="L59" s="216"/>
      <c r="M59" s="216"/>
    </row>
    <row r="60" spans="2:13" ht="12.75">
      <c r="B60" s="215"/>
      <c r="C60" s="215"/>
      <c r="D60" s="216"/>
      <c r="E60" s="216"/>
      <c r="F60" s="216"/>
      <c r="G60" s="216"/>
      <c r="H60" s="216"/>
      <c r="I60" s="216"/>
      <c r="J60" s="216"/>
      <c r="K60" s="216"/>
      <c r="L60" s="216"/>
      <c r="M60" s="216"/>
    </row>
    <row r="61" spans="2:13" ht="19.5" customHeight="1">
      <c r="B61" s="215"/>
      <c r="C61" s="215"/>
      <c r="D61" s="216"/>
      <c r="E61" s="216"/>
      <c r="F61" s="216"/>
      <c r="G61" s="216"/>
      <c r="H61" s="216"/>
      <c r="I61" s="216"/>
      <c r="J61" s="216"/>
      <c r="K61" s="216"/>
      <c r="L61" s="216"/>
      <c r="M61" s="216"/>
    </row>
    <row r="62" spans="2:13" ht="23.25" customHeight="1">
      <c r="B62" s="215"/>
      <c r="C62" s="215"/>
      <c r="D62" s="216"/>
      <c r="E62" s="216"/>
      <c r="F62" s="216"/>
      <c r="G62" s="216"/>
      <c r="H62" s="216"/>
      <c r="I62" s="216"/>
      <c r="J62" s="216"/>
      <c r="K62" s="216"/>
      <c r="L62" s="216"/>
      <c r="M62" s="216"/>
    </row>
    <row r="63" spans="2:13" ht="19.5" customHeight="1">
      <c r="B63" s="215"/>
      <c r="C63" s="215"/>
      <c r="D63" s="216"/>
      <c r="E63" s="216"/>
      <c r="F63" s="216"/>
      <c r="G63" s="216"/>
      <c r="H63" s="216"/>
      <c r="I63" s="216"/>
      <c r="J63" s="216"/>
      <c r="K63" s="216"/>
      <c r="L63" s="216"/>
      <c r="M63" s="216"/>
    </row>
    <row r="64" spans="2:13" ht="12.75">
      <c r="B64" s="282"/>
      <c r="C64" s="282"/>
      <c r="D64" s="282"/>
      <c r="E64" s="281"/>
      <c r="F64" s="281"/>
      <c r="G64" s="281"/>
      <c r="H64" s="281"/>
      <c r="I64" s="281"/>
      <c r="J64" s="281"/>
      <c r="K64" s="282"/>
      <c r="L64" s="281"/>
      <c r="M64" s="281"/>
    </row>
    <row r="65" spans="2:13" ht="12.75">
      <c r="B65" s="282"/>
      <c r="C65" s="282"/>
      <c r="D65" s="281"/>
      <c r="E65" s="281"/>
      <c r="F65" s="281"/>
      <c r="G65" s="281"/>
      <c r="H65" s="281"/>
      <c r="I65" s="281"/>
      <c r="J65" s="281"/>
      <c r="K65" s="216"/>
      <c r="L65" s="216"/>
      <c r="M65" s="216"/>
    </row>
    <row r="66" spans="2:13" ht="15">
      <c r="B66" s="214"/>
      <c r="C66" s="285"/>
      <c r="D66" s="284"/>
      <c r="E66" s="284"/>
      <c r="F66" s="284"/>
      <c r="G66" s="284"/>
      <c r="H66" s="284"/>
      <c r="I66" s="284"/>
      <c r="J66" s="284"/>
      <c r="K66" s="283"/>
      <c r="L66" s="283"/>
      <c r="M66" s="283"/>
    </row>
    <row r="67" spans="2:13" ht="15">
      <c r="B67" s="214"/>
      <c r="C67" s="285"/>
      <c r="D67" s="284"/>
      <c r="E67" s="284"/>
      <c r="F67" s="284"/>
      <c r="G67" s="284"/>
      <c r="H67" s="284"/>
      <c r="I67" s="284"/>
      <c r="J67" s="284"/>
      <c r="K67" s="283"/>
      <c r="L67" s="283"/>
      <c r="M67" s="283"/>
    </row>
    <row r="68" spans="2:13" ht="15">
      <c r="B68" s="214"/>
      <c r="C68" s="285"/>
      <c r="D68" s="284"/>
      <c r="E68" s="284"/>
      <c r="F68" s="284"/>
      <c r="G68" s="284"/>
      <c r="H68" s="284"/>
      <c r="I68" s="284"/>
      <c r="J68" s="284"/>
      <c r="K68" s="283"/>
      <c r="L68" s="283"/>
      <c r="M68" s="283"/>
    </row>
    <row r="69" spans="2:13" ht="15">
      <c r="B69" s="214"/>
      <c r="C69" s="285"/>
      <c r="D69" s="284"/>
      <c r="E69" s="284"/>
      <c r="F69" s="284"/>
      <c r="G69" s="284"/>
      <c r="H69" s="284"/>
      <c r="I69" s="284"/>
      <c r="J69" s="284"/>
      <c r="K69" s="283"/>
      <c r="L69" s="283"/>
      <c r="M69" s="283"/>
    </row>
    <row r="70" spans="2:13" ht="15">
      <c r="B70" s="214"/>
      <c r="C70" s="285"/>
      <c r="D70" s="284"/>
      <c r="E70" s="284"/>
      <c r="F70" s="284"/>
      <c r="G70" s="284"/>
      <c r="H70" s="284"/>
      <c r="I70" s="284"/>
      <c r="J70" s="284"/>
      <c r="K70" s="283"/>
      <c r="L70" s="283"/>
      <c r="M70" s="283"/>
    </row>
    <row r="71" spans="2:13" ht="15">
      <c r="B71" s="214"/>
      <c r="C71" s="285"/>
      <c r="D71" s="284"/>
      <c r="E71" s="284"/>
      <c r="F71" s="284"/>
      <c r="G71" s="284"/>
      <c r="H71" s="284"/>
      <c r="I71" s="284"/>
      <c r="J71" s="284"/>
      <c r="K71" s="283"/>
      <c r="L71" s="283"/>
      <c r="M71" s="283"/>
    </row>
    <row r="72" spans="2:13" ht="15">
      <c r="B72" s="214"/>
      <c r="C72" s="285"/>
      <c r="D72" s="284"/>
      <c r="E72" s="284"/>
      <c r="F72" s="284"/>
      <c r="G72" s="284"/>
      <c r="H72" s="284"/>
      <c r="I72" s="284"/>
      <c r="J72" s="284"/>
      <c r="K72" s="283"/>
      <c r="L72" s="283"/>
      <c r="M72" s="283"/>
    </row>
    <row r="73" spans="2:13" ht="15">
      <c r="B73" s="212"/>
      <c r="C73" s="212"/>
      <c r="D73" s="213"/>
      <c r="E73" s="213"/>
      <c r="F73" s="213"/>
      <c r="G73" s="213"/>
      <c r="H73" s="213"/>
      <c r="I73" s="213"/>
      <c r="J73" s="213"/>
      <c r="K73" s="213"/>
      <c r="L73" s="213"/>
      <c r="M73" s="213"/>
    </row>
    <row r="74" spans="2:13" ht="15">
      <c r="B74" s="212"/>
      <c r="C74" s="212"/>
      <c r="D74" s="213"/>
      <c r="E74" s="213"/>
      <c r="F74" s="213"/>
      <c r="G74" s="213"/>
      <c r="H74" s="213"/>
      <c r="I74" s="213"/>
      <c r="J74" s="213"/>
      <c r="K74" s="213"/>
      <c r="L74" s="213"/>
      <c r="M74" s="213"/>
    </row>
    <row r="75" spans="2:13" ht="15">
      <c r="B75" s="212"/>
      <c r="C75" s="212"/>
      <c r="D75" s="213"/>
      <c r="E75" s="213"/>
      <c r="F75" s="213"/>
      <c r="G75" s="213"/>
      <c r="H75" s="213"/>
      <c r="I75" s="213"/>
      <c r="J75" s="213"/>
      <c r="K75" s="213"/>
      <c r="L75" s="213"/>
      <c r="M75" s="213"/>
    </row>
    <row r="76" spans="2:13" ht="15">
      <c r="B76" s="212"/>
      <c r="C76" s="212"/>
      <c r="D76" s="213"/>
      <c r="E76" s="213"/>
      <c r="F76" s="213"/>
      <c r="G76" s="213"/>
      <c r="H76" s="213"/>
      <c r="I76" s="213"/>
      <c r="J76" s="213"/>
      <c r="K76" s="213"/>
      <c r="L76" s="213"/>
      <c r="M76" s="213"/>
    </row>
    <row r="77" spans="2:13" ht="15">
      <c r="B77" s="212"/>
      <c r="C77" s="212"/>
      <c r="D77" s="213"/>
      <c r="E77" s="213"/>
      <c r="F77" s="213"/>
      <c r="G77" s="213"/>
      <c r="H77" s="213"/>
      <c r="I77" s="213"/>
      <c r="J77" s="213"/>
      <c r="K77" s="213"/>
      <c r="L77" s="213"/>
      <c r="M77" s="213"/>
    </row>
    <row r="78" spans="2:13" ht="15">
      <c r="B78" s="212"/>
      <c r="C78" s="212"/>
      <c r="D78" s="213"/>
      <c r="E78" s="213"/>
      <c r="F78" s="213"/>
      <c r="G78" s="213"/>
      <c r="H78" s="213"/>
      <c r="I78" s="213"/>
      <c r="J78" s="213"/>
      <c r="K78" s="213"/>
      <c r="L78" s="213"/>
      <c r="M78" s="213"/>
    </row>
    <row r="79" spans="2:13" ht="15">
      <c r="B79" s="212"/>
      <c r="C79" s="212"/>
      <c r="D79" s="213"/>
      <c r="E79" s="213"/>
      <c r="F79" s="213"/>
      <c r="G79" s="213"/>
      <c r="H79" s="213"/>
      <c r="I79" s="213"/>
      <c r="J79" s="213"/>
      <c r="K79" s="213"/>
      <c r="L79" s="213"/>
      <c r="M79" s="213"/>
    </row>
    <row r="80" spans="2:13" ht="15">
      <c r="B80" s="212"/>
      <c r="C80" s="212"/>
      <c r="D80" s="213"/>
      <c r="E80" s="213"/>
      <c r="F80" s="213"/>
      <c r="G80" s="213"/>
      <c r="H80" s="213"/>
      <c r="I80" s="213"/>
      <c r="J80" s="213"/>
      <c r="K80" s="213"/>
      <c r="L80" s="213"/>
      <c r="M80" s="213"/>
    </row>
    <row r="81" spans="2:13" ht="15">
      <c r="B81" s="212"/>
      <c r="C81" s="212"/>
      <c r="D81" s="213"/>
      <c r="E81" s="213"/>
      <c r="F81" s="213"/>
      <c r="G81" s="213"/>
      <c r="H81" s="213"/>
      <c r="I81" s="213"/>
      <c r="J81" s="213"/>
      <c r="K81" s="213"/>
      <c r="L81" s="213"/>
      <c r="M81" s="213"/>
    </row>
    <row r="82" spans="2:13" ht="15">
      <c r="B82" s="212"/>
      <c r="C82" s="212"/>
      <c r="D82" s="213"/>
      <c r="E82" s="213"/>
      <c r="F82" s="213"/>
      <c r="G82" s="213"/>
      <c r="H82" s="213"/>
      <c r="I82" s="213"/>
      <c r="J82" s="213"/>
      <c r="K82" s="213"/>
      <c r="L82" s="213"/>
      <c r="M82" s="213"/>
    </row>
    <row r="83" spans="2:13" ht="15">
      <c r="B83" s="212"/>
      <c r="C83" s="212"/>
      <c r="D83" s="213"/>
      <c r="E83" s="213"/>
      <c r="F83" s="213"/>
      <c r="G83" s="213"/>
      <c r="H83" s="213"/>
      <c r="I83" s="213"/>
      <c r="J83" s="213"/>
      <c r="K83" s="213"/>
      <c r="L83" s="213"/>
      <c r="M83" s="213"/>
    </row>
    <row r="84" spans="2:13" ht="15">
      <c r="B84" s="212"/>
      <c r="C84" s="212"/>
      <c r="D84" s="213"/>
      <c r="E84" s="213"/>
      <c r="F84" s="213"/>
      <c r="G84" s="213"/>
      <c r="H84" s="213"/>
      <c r="I84" s="213"/>
      <c r="J84" s="213"/>
      <c r="K84" s="213"/>
      <c r="L84" s="213"/>
      <c r="M84" s="213"/>
    </row>
    <row r="85" spans="2:13" ht="15">
      <c r="B85" s="212"/>
      <c r="C85" s="212"/>
      <c r="D85" s="213"/>
      <c r="E85" s="213"/>
      <c r="F85" s="213"/>
      <c r="G85" s="213"/>
      <c r="H85" s="213"/>
      <c r="I85" s="213"/>
      <c r="J85" s="213"/>
      <c r="K85" s="213"/>
      <c r="L85" s="213"/>
      <c r="M85" s="213"/>
    </row>
    <row r="86" spans="2:13" ht="15">
      <c r="B86" s="212"/>
      <c r="C86" s="212"/>
      <c r="D86" s="213"/>
      <c r="E86" s="213"/>
      <c r="F86" s="213"/>
      <c r="G86" s="213"/>
      <c r="H86" s="213"/>
      <c r="I86" s="213"/>
      <c r="J86" s="213"/>
      <c r="K86" s="213"/>
      <c r="L86" s="213"/>
      <c r="M86" s="213"/>
    </row>
    <row r="87" spans="2:13" ht="15">
      <c r="B87" s="212"/>
      <c r="C87" s="212"/>
      <c r="D87" s="213"/>
      <c r="E87" s="213"/>
      <c r="F87" s="213"/>
      <c r="G87" s="213"/>
      <c r="H87" s="213"/>
      <c r="I87" s="213"/>
      <c r="J87" s="213"/>
      <c r="K87" s="213"/>
      <c r="L87" s="213"/>
      <c r="M87" s="213"/>
    </row>
  </sheetData>
  <mergeCells count="5">
    <mergeCell ref="C50:M50"/>
    <mergeCell ref="C46:M46"/>
    <mergeCell ref="C49:M49"/>
    <mergeCell ref="C47:M47"/>
    <mergeCell ref="C48:M48"/>
  </mergeCells>
  <printOptions/>
  <pageMargins left="0.75" right="0.75" top="1" bottom="1" header="0" footer="0"/>
  <pageSetup horizontalDpi="600" verticalDpi="600" orientation="landscape" scale="80" r:id="rId2"/>
  <drawing r:id="rId1"/>
</worksheet>
</file>

<file path=xl/worksheets/sheet3.xml><?xml version="1.0" encoding="utf-8"?>
<worksheet xmlns="http://schemas.openxmlformats.org/spreadsheetml/2006/main" xmlns:r="http://schemas.openxmlformats.org/officeDocument/2006/relationships">
  <sheetPr codeName="Hoja4"/>
  <dimension ref="A3:O476"/>
  <sheetViews>
    <sheetView showGridLines="0" workbookViewId="0" topLeftCell="A1">
      <selection activeCell="B3" sqref="B3"/>
    </sheetView>
  </sheetViews>
  <sheetFormatPr defaultColWidth="9.140625" defaultRowHeight="12.75"/>
  <cols>
    <col min="1" max="1" width="1.8515625" style="2" customWidth="1"/>
    <col min="2" max="2" width="6.421875" style="2" customWidth="1"/>
    <col min="3" max="3" width="29.7109375" style="2" customWidth="1"/>
    <col min="4" max="4" width="6.00390625" style="159" customWidth="1"/>
    <col min="5" max="8" width="8.7109375" style="2" customWidth="1"/>
    <col min="9" max="12" width="8.7109375" style="372" customWidth="1"/>
    <col min="13" max="13" width="9.8515625" style="372" customWidth="1"/>
    <col min="14" max="14" width="3.28125" style="372" customWidth="1"/>
    <col min="15" max="16384" width="11.57421875" style="372" customWidth="1"/>
  </cols>
  <sheetData>
    <row r="3" spans="2:13" ht="12.75">
      <c r="B3" s="300" t="str">
        <f>+Index!B9</f>
        <v>II.1. Enrollments by type of institution</v>
      </c>
      <c r="C3" s="301"/>
      <c r="D3" s="302"/>
      <c r="E3" s="302"/>
      <c r="F3" s="302"/>
      <c r="G3" s="302"/>
      <c r="H3" s="302"/>
      <c r="I3" s="302"/>
      <c r="J3" s="302"/>
      <c r="K3" s="302"/>
      <c r="L3" s="302"/>
      <c r="M3" s="303"/>
    </row>
    <row r="4" spans="2:13" ht="12.75">
      <c r="B4" s="215"/>
      <c r="C4" s="215"/>
      <c r="D4" s="216"/>
      <c r="E4" s="216"/>
      <c r="F4" s="216"/>
      <c r="G4" s="216"/>
      <c r="H4" s="216"/>
      <c r="I4" s="216"/>
      <c r="J4" s="216"/>
      <c r="K4" s="216"/>
      <c r="L4" s="216"/>
      <c r="M4" s="216"/>
    </row>
    <row r="5" spans="1:13" s="511" customFormat="1" ht="13.5" thickBot="1">
      <c r="A5" s="510"/>
      <c r="B5" s="304" t="s">
        <v>61</v>
      </c>
      <c r="C5" s="305"/>
      <c r="D5" s="306" t="s">
        <v>92</v>
      </c>
      <c r="E5" s="307">
        <v>1980</v>
      </c>
      <c r="F5" s="307">
        <v>1985</v>
      </c>
      <c r="G5" s="307">
        <v>1990</v>
      </c>
      <c r="H5" s="307">
        <v>1995</v>
      </c>
      <c r="I5" s="307">
        <v>1996</v>
      </c>
      <c r="J5" s="307">
        <v>1997</v>
      </c>
      <c r="K5" s="307">
        <v>1998</v>
      </c>
      <c r="L5" s="307">
        <v>1999</v>
      </c>
      <c r="M5" s="308">
        <v>2000</v>
      </c>
    </row>
    <row r="6" spans="1:13" s="111" customFormat="1" ht="15">
      <c r="A6" s="3"/>
      <c r="B6" s="287" t="str">
        <f>+ca_1</f>
        <v>A. Private Institutions</v>
      </c>
      <c r="C6" s="221"/>
      <c r="D6" s="309"/>
      <c r="E6" s="310">
        <f aca="true" t="shared" si="0" ref="E6:M6">+E7+E11</f>
        <v>0</v>
      </c>
      <c r="F6" s="310">
        <f t="shared" si="0"/>
        <v>0</v>
      </c>
      <c r="G6" s="310">
        <f t="shared" si="0"/>
        <v>0</v>
      </c>
      <c r="H6" s="310">
        <f t="shared" si="0"/>
        <v>127596</v>
      </c>
      <c r="I6" s="310">
        <f t="shared" si="0"/>
        <v>133199</v>
      </c>
      <c r="J6" s="310">
        <f t="shared" si="0"/>
        <v>143803</v>
      </c>
      <c r="K6" s="310">
        <f t="shared" si="0"/>
        <v>168489</v>
      </c>
      <c r="L6" s="310">
        <f t="shared" si="0"/>
        <v>215594</v>
      </c>
      <c r="M6" s="311">
        <f t="shared" si="0"/>
        <v>232069</v>
      </c>
    </row>
    <row r="7" spans="2:13" ht="15">
      <c r="B7" s="288"/>
      <c r="C7" s="225" t="str">
        <f>+t_1</f>
        <v>1. Universities</v>
      </c>
      <c r="D7" s="201"/>
      <c r="E7" s="312">
        <f aca="true" t="shared" si="1" ref="E7:M7">SUM(E8:E10)</f>
        <v>0</v>
      </c>
      <c r="F7" s="313">
        <f t="shared" si="1"/>
        <v>0</v>
      </c>
      <c r="G7" s="313">
        <f t="shared" si="1"/>
        <v>0</v>
      </c>
      <c r="H7" s="313">
        <f t="shared" si="1"/>
        <v>0</v>
      </c>
      <c r="I7" s="313">
        <f t="shared" si="1"/>
        <v>0</v>
      </c>
      <c r="J7" s="313">
        <f t="shared" si="1"/>
        <v>0</v>
      </c>
      <c r="K7" s="313">
        <f t="shared" si="1"/>
        <v>0</v>
      </c>
      <c r="L7" s="313">
        <f t="shared" si="1"/>
        <v>15981</v>
      </c>
      <c r="M7" s="313">
        <f t="shared" si="1"/>
        <v>22480</v>
      </c>
    </row>
    <row r="8" spans="2:13" ht="15">
      <c r="B8" s="288"/>
      <c r="C8" s="464" t="s">
        <v>166</v>
      </c>
      <c r="D8" s="199"/>
      <c r="E8" s="465">
        <v>0</v>
      </c>
      <c r="F8" s="466">
        <v>0</v>
      </c>
      <c r="G8" s="466">
        <v>0</v>
      </c>
      <c r="H8" s="466">
        <v>0</v>
      </c>
      <c r="I8" s="466" t="s">
        <v>152</v>
      </c>
      <c r="J8" s="466" t="s">
        <v>152</v>
      </c>
      <c r="K8" s="466" t="s">
        <v>152</v>
      </c>
      <c r="L8" s="466">
        <v>14695</v>
      </c>
      <c r="M8" s="467">
        <v>20839</v>
      </c>
    </row>
    <row r="9" spans="2:13" ht="15">
      <c r="B9" s="288"/>
      <c r="C9" s="464" t="s">
        <v>165</v>
      </c>
      <c r="D9" s="199"/>
      <c r="E9" s="468">
        <v>0</v>
      </c>
      <c r="F9" s="469">
        <v>0</v>
      </c>
      <c r="G9" s="469">
        <v>0</v>
      </c>
      <c r="H9" s="469">
        <v>0</v>
      </c>
      <c r="I9" s="469">
        <v>0</v>
      </c>
      <c r="J9" s="469">
        <v>0</v>
      </c>
      <c r="K9" s="469" t="s">
        <v>152</v>
      </c>
      <c r="L9" s="469">
        <v>1286</v>
      </c>
      <c r="M9" s="470">
        <v>1641</v>
      </c>
    </row>
    <row r="10" spans="2:13" ht="15">
      <c r="B10" s="288"/>
      <c r="C10" s="464"/>
      <c r="D10" s="199"/>
      <c r="E10" s="471"/>
      <c r="F10" s="472"/>
      <c r="G10" s="472"/>
      <c r="H10" s="472"/>
      <c r="I10" s="472"/>
      <c r="J10" s="472"/>
      <c r="K10" s="472"/>
      <c r="L10" s="472"/>
      <c r="M10" s="473"/>
    </row>
    <row r="11" spans="2:13" ht="15">
      <c r="B11" s="288"/>
      <c r="C11" s="225" t="str">
        <f>+t_2</f>
        <v>2. Non-university postsecondary</v>
      </c>
      <c r="D11" s="199"/>
      <c r="E11" s="312">
        <f aca="true" t="shared" si="2" ref="E11:M11">SUM(E12:E14)</f>
        <v>0</v>
      </c>
      <c r="F11" s="314">
        <f t="shared" si="2"/>
        <v>0</v>
      </c>
      <c r="G11" s="314">
        <f t="shared" si="2"/>
        <v>0</v>
      </c>
      <c r="H11" s="314">
        <f t="shared" si="2"/>
        <v>127596</v>
      </c>
      <c r="I11" s="314">
        <f t="shared" si="2"/>
        <v>133199</v>
      </c>
      <c r="J11" s="314">
        <f t="shared" si="2"/>
        <v>143803</v>
      </c>
      <c r="K11" s="314">
        <f t="shared" si="2"/>
        <v>168489</v>
      </c>
      <c r="L11" s="314">
        <f t="shared" si="2"/>
        <v>199613</v>
      </c>
      <c r="M11" s="315">
        <f t="shared" si="2"/>
        <v>209589</v>
      </c>
    </row>
    <row r="12" spans="2:13" ht="15">
      <c r="B12" s="288"/>
      <c r="C12" s="464" t="s">
        <v>186</v>
      </c>
      <c r="D12" s="199"/>
      <c r="E12" s="474" t="s">
        <v>152</v>
      </c>
      <c r="F12" s="475" t="s">
        <v>152</v>
      </c>
      <c r="G12" s="475" t="s">
        <v>152</v>
      </c>
      <c r="H12" s="475">
        <v>127596</v>
      </c>
      <c r="I12" s="475">
        <v>133199</v>
      </c>
      <c r="J12" s="475">
        <v>143803</v>
      </c>
      <c r="K12" s="475">
        <v>168489</v>
      </c>
      <c r="L12" s="475">
        <v>199613</v>
      </c>
      <c r="M12" s="476">
        <v>209589</v>
      </c>
    </row>
    <row r="13" spans="2:13" ht="15">
      <c r="B13" s="288"/>
      <c r="C13" s="464"/>
      <c r="D13" s="199"/>
      <c r="E13" s="477"/>
      <c r="F13" s="478"/>
      <c r="G13" s="478"/>
      <c r="H13" s="478"/>
      <c r="I13" s="478"/>
      <c r="J13" s="478"/>
      <c r="K13" s="478"/>
      <c r="L13" s="478"/>
      <c r="M13" s="479"/>
    </row>
    <row r="14" spans="1:13" s="111" customFormat="1" ht="15">
      <c r="A14" s="3"/>
      <c r="B14" s="288"/>
      <c r="C14" s="464"/>
      <c r="D14" s="201"/>
      <c r="E14" s="480"/>
      <c r="F14" s="478"/>
      <c r="G14" s="478"/>
      <c r="H14" s="478"/>
      <c r="I14" s="478"/>
      <c r="J14" s="478"/>
      <c r="K14" s="478"/>
      <c r="L14" s="478"/>
      <c r="M14" s="479"/>
    </row>
    <row r="15" spans="2:13" ht="15">
      <c r="B15" s="289" t="str">
        <f>+ca_2</f>
        <v>B. Public Institutions</v>
      </c>
      <c r="C15" s="232"/>
      <c r="D15" s="316"/>
      <c r="E15" s="317">
        <f aca="true" t="shared" si="3" ref="E15:M15">+E16+E20</f>
        <v>69021</v>
      </c>
      <c r="F15" s="317">
        <f t="shared" si="3"/>
        <v>120639</v>
      </c>
      <c r="G15" s="317">
        <f t="shared" si="3"/>
        <v>93996</v>
      </c>
      <c r="H15" s="317">
        <f t="shared" si="3"/>
        <v>273615</v>
      </c>
      <c r="I15" s="317">
        <f t="shared" si="3"/>
        <v>291071</v>
      </c>
      <c r="J15" s="317">
        <f t="shared" si="3"/>
        <v>301678</v>
      </c>
      <c r="K15" s="317">
        <f t="shared" si="3"/>
        <v>353733</v>
      </c>
      <c r="L15" s="317">
        <f t="shared" si="3"/>
        <v>317081</v>
      </c>
      <c r="M15" s="315">
        <f t="shared" si="3"/>
        <v>361505</v>
      </c>
    </row>
    <row r="16" spans="2:13" ht="15">
      <c r="B16" s="288"/>
      <c r="C16" s="225" t="str">
        <f>+t_1</f>
        <v>1. Universities</v>
      </c>
      <c r="D16" s="201"/>
      <c r="E16" s="312">
        <f>SUM(E17:E19)</f>
        <v>37713</v>
      </c>
      <c r="F16" s="313">
        <f>SUM(F17:F19)</f>
        <v>67685</v>
      </c>
      <c r="G16" s="313">
        <f>SUM(G17:G19)</f>
        <v>93996</v>
      </c>
      <c r="H16" s="313">
        <v>159018</v>
      </c>
      <c r="I16" s="313">
        <f>SUM(I17:I19)</f>
        <v>171313</v>
      </c>
      <c r="J16" s="313">
        <f>SUM(J17:J19)</f>
        <v>190538</v>
      </c>
      <c r="K16" s="313">
        <f>SUM(K17:K19)</f>
        <v>236326</v>
      </c>
      <c r="L16" s="313">
        <f>SUM(L17:L19)</f>
        <v>251608</v>
      </c>
      <c r="M16" s="313">
        <f>SUM(M17:M19)</f>
        <v>276970</v>
      </c>
    </row>
    <row r="17" spans="2:13" ht="15">
      <c r="B17" s="288"/>
      <c r="C17" s="464" t="s">
        <v>166</v>
      </c>
      <c r="D17" s="201"/>
      <c r="E17" s="465">
        <v>37713</v>
      </c>
      <c r="F17" s="466">
        <v>67685</v>
      </c>
      <c r="G17" s="466">
        <v>93996</v>
      </c>
      <c r="H17" s="466">
        <v>159018</v>
      </c>
      <c r="I17" s="466">
        <v>171313</v>
      </c>
      <c r="J17" s="466">
        <v>190538</v>
      </c>
      <c r="K17" s="466">
        <v>236326</v>
      </c>
      <c r="L17" s="466">
        <v>251608</v>
      </c>
      <c r="M17" s="467">
        <v>276970</v>
      </c>
    </row>
    <row r="18" spans="2:13" ht="15">
      <c r="B18" s="288"/>
      <c r="C18" s="464"/>
      <c r="D18" s="201"/>
      <c r="E18" s="481"/>
      <c r="F18" s="469"/>
      <c r="G18" s="469"/>
      <c r="H18" s="469"/>
      <c r="I18" s="469"/>
      <c r="J18" s="469"/>
      <c r="K18" s="469"/>
      <c r="L18" s="469"/>
      <c r="M18" s="470"/>
    </row>
    <row r="19" spans="2:13" ht="15">
      <c r="B19" s="288"/>
      <c r="C19" s="464"/>
      <c r="D19" s="201"/>
      <c r="E19" s="471"/>
      <c r="F19" s="472"/>
      <c r="G19" s="472"/>
      <c r="H19" s="472"/>
      <c r="I19" s="472"/>
      <c r="J19" s="472"/>
      <c r="K19" s="472"/>
      <c r="L19" s="472"/>
      <c r="M19" s="473"/>
    </row>
    <row r="20" spans="2:13" ht="15">
      <c r="B20" s="288"/>
      <c r="C20" s="225" t="str">
        <f>+t_2</f>
        <v>2. Non-university postsecondary</v>
      </c>
      <c r="D20" s="201"/>
      <c r="E20" s="312">
        <f aca="true" t="shared" si="4" ref="E20:M20">SUM(E21:E23)</f>
        <v>31308</v>
      </c>
      <c r="F20" s="314">
        <f t="shared" si="4"/>
        <v>52954</v>
      </c>
      <c r="G20" s="314">
        <f t="shared" si="4"/>
        <v>0</v>
      </c>
      <c r="H20" s="314">
        <f t="shared" si="4"/>
        <v>114597</v>
      </c>
      <c r="I20" s="314">
        <f t="shared" si="4"/>
        <v>119758</v>
      </c>
      <c r="J20" s="314">
        <f t="shared" si="4"/>
        <v>111140</v>
      </c>
      <c r="K20" s="314">
        <f t="shared" si="4"/>
        <v>117407</v>
      </c>
      <c r="L20" s="314">
        <f t="shared" si="4"/>
        <v>65473</v>
      </c>
      <c r="M20" s="315">
        <f t="shared" si="4"/>
        <v>84535</v>
      </c>
    </row>
    <row r="21" spans="2:13" ht="15">
      <c r="B21" s="288"/>
      <c r="C21" s="464" t="s">
        <v>167</v>
      </c>
      <c r="D21" s="201">
        <v>1</v>
      </c>
      <c r="E21" s="474">
        <v>15037</v>
      </c>
      <c r="F21" s="475">
        <v>28504</v>
      </c>
      <c r="G21" s="475" t="s">
        <v>152</v>
      </c>
      <c r="H21" s="475">
        <v>49348</v>
      </c>
      <c r="I21" s="475">
        <v>57391</v>
      </c>
      <c r="J21" s="475">
        <v>57822</v>
      </c>
      <c r="K21" s="475">
        <v>75891</v>
      </c>
      <c r="L21" s="475">
        <v>17547</v>
      </c>
      <c r="M21" s="476">
        <v>17547</v>
      </c>
    </row>
    <row r="22" spans="1:13" s="111" customFormat="1" ht="15">
      <c r="A22" s="3"/>
      <c r="B22" s="288"/>
      <c r="C22" s="464" t="s">
        <v>168</v>
      </c>
      <c r="D22" s="201"/>
      <c r="E22" s="477">
        <v>13247</v>
      </c>
      <c r="F22" s="478">
        <v>18672</v>
      </c>
      <c r="G22" s="478" t="s">
        <v>152</v>
      </c>
      <c r="H22" s="478">
        <v>46019</v>
      </c>
      <c r="I22" s="478">
        <v>43933</v>
      </c>
      <c r="J22" s="478">
        <v>34488</v>
      </c>
      <c r="K22" s="478">
        <v>19637</v>
      </c>
      <c r="L22" s="478">
        <v>16082</v>
      </c>
      <c r="M22" s="479">
        <v>23740</v>
      </c>
    </row>
    <row r="23" spans="2:13" ht="15">
      <c r="B23" s="288"/>
      <c r="C23" s="464" t="s">
        <v>164</v>
      </c>
      <c r="D23" s="201"/>
      <c r="E23" s="480">
        <v>3024</v>
      </c>
      <c r="F23" s="478">
        <v>5778</v>
      </c>
      <c r="G23" s="478" t="s">
        <v>152</v>
      </c>
      <c r="H23" s="478">
        <v>19230</v>
      </c>
      <c r="I23" s="478">
        <v>18434</v>
      </c>
      <c r="J23" s="478">
        <v>18830</v>
      </c>
      <c r="K23" s="478">
        <v>21879</v>
      </c>
      <c r="L23" s="478">
        <v>31844</v>
      </c>
      <c r="M23" s="479">
        <v>43248</v>
      </c>
    </row>
    <row r="24" spans="2:13" ht="15">
      <c r="B24" s="290" t="str">
        <f>+ca_3</f>
        <v>C.Total (private and public) </v>
      </c>
      <c r="C24" s="236"/>
      <c r="D24" s="318"/>
      <c r="E24" s="319"/>
      <c r="F24" s="319"/>
      <c r="G24" s="319"/>
      <c r="H24" s="319">
        <f aca="true" t="shared" si="5" ref="H24:M24">+H25+H29</f>
        <v>401211</v>
      </c>
      <c r="I24" s="319">
        <f t="shared" si="5"/>
        <v>424270</v>
      </c>
      <c r="J24" s="319">
        <f t="shared" si="5"/>
        <v>445481</v>
      </c>
      <c r="K24" s="319">
        <f t="shared" si="5"/>
        <v>522222</v>
      </c>
      <c r="L24" s="319">
        <f t="shared" si="5"/>
        <v>532675</v>
      </c>
      <c r="M24" s="320">
        <f t="shared" si="5"/>
        <v>593574</v>
      </c>
    </row>
    <row r="25" spans="2:13" ht="15">
      <c r="B25" s="291"/>
      <c r="C25" s="240" t="str">
        <f>+t_1</f>
        <v>1. Universities</v>
      </c>
      <c r="D25" s="321"/>
      <c r="E25" s="322"/>
      <c r="F25" s="322"/>
      <c r="G25" s="322"/>
      <c r="H25" s="322">
        <f aca="true" t="shared" si="6" ref="H25:M25">+H7+H16</f>
        <v>159018</v>
      </c>
      <c r="I25" s="322">
        <f t="shared" si="6"/>
        <v>171313</v>
      </c>
      <c r="J25" s="322">
        <f t="shared" si="6"/>
        <v>190538</v>
      </c>
      <c r="K25" s="322">
        <f t="shared" si="6"/>
        <v>236326</v>
      </c>
      <c r="L25" s="322">
        <f t="shared" si="6"/>
        <v>267589</v>
      </c>
      <c r="M25" s="323">
        <f t="shared" si="6"/>
        <v>299450</v>
      </c>
    </row>
    <row r="26" spans="2:13" ht="15">
      <c r="B26" s="288"/>
      <c r="C26" s="225"/>
      <c r="D26" s="324"/>
      <c r="E26" s="325"/>
      <c r="F26" s="325"/>
      <c r="G26" s="325"/>
      <c r="H26" s="325"/>
      <c r="I26" s="325"/>
      <c r="J26" s="325"/>
      <c r="K26" s="325"/>
      <c r="L26" s="325"/>
      <c r="M26" s="325"/>
    </row>
    <row r="27" spans="2:13" ht="15">
      <c r="B27" s="288"/>
      <c r="C27" s="225"/>
      <c r="D27" s="324"/>
      <c r="E27" s="325"/>
      <c r="F27" s="325"/>
      <c r="G27" s="325"/>
      <c r="H27" s="325"/>
      <c r="I27" s="325"/>
      <c r="J27" s="325"/>
      <c r="K27" s="325"/>
      <c r="L27" s="325"/>
      <c r="M27" s="325"/>
    </row>
    <row r="28" spans="2:13" ht="15">
      <c r="B28" s="288"/>
      <c r="C28" s="225"/>
      <c r="D28" s="324"/>
      <c r="E28" s="325"/>
      <c r="F28" s="325"/>
      <c r="G28" s="325"/>
      <c r="H28" s="325"/>
      <c r="I28" s="325"/>
      <c r="J28" s="325"/>
      <c r="K28" s="325"/>
      <c r="L28" s="325"/>
      <c r="M28" s="325"/>
    </row>
    <row r="29" spans="2:13" ht="15">
      <c r="B29" s="288"/>
      <c r="C29" s="225" t="str">
        <f>+t_2</f>
        <v>2. Non-university postsecondary</v>
      </c>
      <c r="D29" s="324"/>
      <c r="E29" s="326"/>
      <c r="F29" s="326"/>
      <c r="G29" s="326"/>
      <c r="H29" s="326">
        <f aca="true" t="shared" si="7" ref="H29:M29">+H11+H20</f>
        <v>242193</v>
      </c>
      <c r="I29" s="326">
        <f t="shared" si="7"/>
        <v>252957</v>
      </c>
      <c r="J29" s="326">
        <f t="shared" si="7"/>
        <v>254943</v>
      </c>
      <c r="K29" s="326">
        <f t="shared" si="7"/>
        <v>285896</v>
      </c>
      <c r="L29" s="326">
        <f t="shared" si="7"/>
        <v>265086</v>
      </c>
      <c r="M29" s="327">
        <f t="shared" si="7"/>
        <v>294124</v>
      </c>
    </row>
    <row r="30" spans="2:13" ht="15">
      <c r="B30" s="288"/>
      <c r="C30" s="251"/>
      <c r="D30" s="324"/>
      <c r="E30" s="326"/>
      <c r="F30" s="328"/>
      <c r="G30" s="328"/>
      <c r="H30" s="328"/>
      <c r="I30" s="328"/>
      <c r="J30" s="328"/>
      <c r="K30" s="328"/>
      <c r="L30" s="328"/>
      <c r="M30" s="329"/>
    </row>
    <row r="31" spans="2:13" ht="15">
      <c r="B31" s="288"/>
      <c r="C31" s="251"/>
      <c r="D31" s="324"/>
      <c r="E31" s="326"/>
      <c r="F31" s="328"/>
      <c r="G31" s="328"/>
      <c r="H31" s="328"/>
      <c r="I31" s="328"/>
      <c r="J31" s="328"/>
      <c r="K31" s="328"/>
      <c r="L31" s="328"/>
      <c r="M31" s="329"/>
    </row>
    <row r="32" spans="2:13" ht="15">
      <c r="B32" s="292"/>
      <c r="C32" s="254"/>
      <c r="D32" s="200"/>
      <c r="E32" s="330"/>
      <c r="F32" s="330"/>
      <c r="G32" s="330"/>
      <c r="H32" s="330"/>
      <c r="I32" s="330"/>
      <c r="J32" s="330"/>
      <c r="K32" s="330"/>
      <c r="L32" s="330"/>
      <c r="M32" s="331"/>
    </row>
    <row r="33" spans="2:13" ht="12.75">
      <c r="B33" s="215"/>
      <c r="C33" s="215"/>
      <c r="D33" s="216"/>
      <c r="E33" s="216"/>
      <c r="F33" s="216"/>
      <c r="G33" s="216"/>
      <c r="H33" s="216"/>
      <c r="I33" s="216"/>
      <c r="J33" s="216"/>
      <c r="K33" s="216"/>
      <c r="L33" s="216"/>
      <c r="M33" s="216"/>
    </row>
    <row r="34" spans="2:13" ht="12.75">
      <c r="B34" s="215"/>
      <c r="C34" s="215"/>
      <c r="D34" s="216"/>
      <c r="E34" s="216"/>
      <c r="F34" s="216"/>
      <c r="G34" s="216"/>
      <c r="H34" s="216"/>
      <c r="I34" s="216"/>
      <c r="J34" s="216"/>
      <c r="K34" s="216"/>
      <c r="L34" s="216"/>
      <c r="M34" s="216"/>
    </row>
    <row r="35" spans="2:13" ht="12.75">
      <c r="B35" s="215"/>
      <c r="C35" s="215"/>
      <c r="D35" s="216"/>
      <c r="E35" s="216"/>
      <c r="F35" s="216"/>
      <c r="G35" s="216"/>
      <c r="H35" s="216"/>
      <c r="I35" s="216"/>
      <c r="J35" s="216"/>
      <c r="K35" s="216"/>
      <c r="L35" s="216"/>
      <c r="M35" s="216"/>
    </row>
    <row r="36" spans="2:13" ht="12.75">
      <c r="B36" s="215"/>
      <c r="C36" s="215"/>
      <c r="D36" s="216"/>
      <c r="E36" s="216"/>
      <c r="F36" s="216"/>
      <c r="G36" s="216"/>
      <c r="H36" s="216"/>
      <c r="I36" s="216"/>
      <c r="J36" s="216"/>
      <c r="K36" s="216"/>
      <c r="L36" s="216"/>
      <c r="M36" s="216"/>
    </row>
    <row r="37" spans="2:13" ht="12.75">
      <c r="B37" s="215"/>
      <c r="C37" s="215"/>
      <c r="D37" s="216"/>
      <c r="E37" s="216"/>
      <c r="F37" s="216"/>
      <c r="G37" s="216"/>
      <c r="H37" s="216"/>
      <c r="I37" s="216"/>
      <c r="J37" s="216"/>
      <c r="K37" s="216"/>
      <c r="L37" s="216"/>
      <c r="M37" s="216"/>
    </row>
    <row r="38" spans="2:13" ht="12.75">
      <c r="B38" s="215"/>
      <c r="C38" s="215"/>
      <c r="D38" s="216"/>
      <c r="E38" s="216"/>
      <c r="F38" s="216"/>
      <c r="G38" s="216"/>
      <c r="H38" s="216"/>
      <c r="I38" s="216"/>
      <c r="J38" s="216"/>
      <c r="K38" s="216"/>
      <c r="L38" s="216"/>
      <c r="M38" s="216"/>
    </row>
    <row r="39" spans="2:13" ht="12.75">
      <c r="B39" s="215"/>
      <c r="C39" s="215"/>
      <c r="D39" s="216"/>
      <c r="E39" s="216"/>
      <c r="F39" s="216"/>
      <c r="G39" s="216"/>
      <c r="H39" s="216"/>
      <c r="I39" s="216"/>
      <c r="J39" s="216"/>
      <c r="K39" s="216"/>
      <c r="L39" s="216"/>
      <c r="M39" s="216"/>
    </row>
    <row r="40" spans="2:13" ht="12.75">
      <c r="B40" s="215"/>
      <c r="C40" s="215"/>
      <c r="D40" s="216"/>
      <c r="E40" s="216"/>
      <c r="F40" s="216"/>
      <c r="G40" s="216"/>
      <c r="H40" s="216"/>
      <c r="I40" s="216"/>
      <c r="J40" s="216"/>
      <c r="K40" s="216"/>
      <c r="L40" s="216"/>
      <c r="M40" s="216"/>
    </row>
    <row r="41" spans="2:13" ht="12.75">
      <c r="B41" s="215"/>
      <c r="C41" s="215"/>
      <c r="D41" s="216"/>
      <c r="E41" s="216"/>
      <c r="F41" s="216"/>
      <c r="G41" s="216"/>
      <c r="H41" s="216"/>
      <c r="I41" s="216"/>
      <c r="J41" s="216"/>
      <c r="K41" s="216"/>
      <c r="L41" s="216"/>
      <c r="M41" s="216"/>
    </row>
    <row r="42" spans="2:13" s="511" customFormat="1" ht="12.75">
      <c r="B42" s="89" t="s">
        <v>134</v>
      </c>
      <c r="C42" s="49"/>
      <c r="D42" s="154"/>
      <c r="E42" s="332">
        <v>1980</v>
      </c>
      <c r="F42" s="332">
        <v>1985</v>
      </c>
      <c r="G42" s="332">
        <v>1990</v>
      </c>
      <c r="H42" s="332">
        <v>1995</v>
      </c>
      <c r="I42" s="332">
        <v>1996</v>
      </c>
      <c r="J42" s="332">
        <v>1997</v>
      </c>
      <c r="K42" s="332">
        <v>1998</v>
      </c>
      <c r="L42" s="332">
        <v>1999</v>
      </c>
      <c r="M42" s="333">
        <v>2000</v>
      </c>
    </row>
    <row r="43" spans="1:13" s="482" customFormat="1" ht="29.25" customHeight="1">
      <c r="A43" s="372"/>
      <c r="B43" s="116">
        <v>1</v>
      </c>
      <c r="C43" s="334" t="s">
        <v>103</v>
      </c>
      <c r="D43" s="335"/>
      <c r="E43" s="46" t="str">
        <f aca="true" t="shared" si="8" ref="E43:M43">+IF(E24=0,"-",E6/E24)</f>
        <v>-</v>
      </c>
      <c r="F43" s="46" t="str">
        <f t="shared" si="8"/>
        <v>-</v>
      </c>
      <c r="G43" s="46" t="str">
        <f t="shared" si="8"/>
        <v>-</v>
      </c>
      <c r="H43" s="46">
        <f t="shared" si="8"/>
        <v>0.31802717273454617</v>
      </c>
      <c r="I43" s="46">
        <f t="shared" si="8"/>
        <v>0.3139486647653617</v>
      </c>
      <c r="J43" s="46">
        <f t="shared" si="8"/>
        <v>0.32280389062608733</v>
      </c>
      <c r="K43" s="46">
        <f t="shared" si="8"/>
        <v>0.32263864793133956</v>
      </c>
      <c r="L43" s="46">
        <f t="shared" si="8"/>
        <v>0.40473834889942273</v>
      </c>
      <c r="M43" s="47">
        <f t="shared" si="8"/>
        <v>0.39096894405752275</v>
      </c>
    </row>
    <row r="44" spans="1:13" ht="36" customHeight="1">
      <c r="A44" s="482"/>
      <c r="B44" s="117">
        <v>2</v>
      </c>
      <c r="C44" s="336" t="s">
        <v>104</v>
      </c>
      <c r="D44" s="337"/>
      <c r="E44" s="338" t="str">
        <f aca="true" t="shared" si="9" ref="E44:M44">+IF(E6=0,"-",E7/E6)</f>
        <v>-</v>
      </c>
      <c r="F44" s="338" t="str">
        <f t="shared" si="9"/>
        <v>-</v>
      </c>
      <c r="G44" s="338" t="str">
        <f t="shared" si="9"/>
        <v>-</v>
      </c>
      <c r="H44" s="338">
        <f t="shared" si="9"/>
        <v>0</v>
      </c>
      <c r="I44" s="338">
        <f t="shared" si="9"/>
        <v>0</v>
      </c>
      <c r="J44" s="338">
        <f t="shared" si="9"/>
        <v>0</v>
      </c>
      <c r="K44" s="338">
        <f t="shared" si="9"/>
        <v>0</v>
      </c>
      <c r="L44" s="338">
        <f t="shared" si="9"/>
        <v>0.07412543948347357</v>
      </c>
      <c r="M44" s="339">
        <f t="shared" si="9"/>
        <v>0.09686774192158366</v>
      </c>
    </row>
    <row r="45" spans="1:13" s="482" customFormat="1" ht="39" customHeight="1">
      <c r="A45" s="372"/>
      <c r="B45" s="118">
        <v>3</v>
      </c>
      <c r="C45" s="340" t="s">
        <v>105</v>
      </c>
      <c r="D45" s="341"/>
      <c r="E45" s="42" t="str">
        <f aca="true" t="shared" si="10" ref="E45:M45">IF((E25)=0,"-",+E7/(E25))</f>
        <v>-</v>
      </c>
      <c r="F45" s="42" t="str">
        <f t="shared" si="10"/>
        <v>-</v>
      </c>
      <c r="G45" s="42" t="str">
        <f t="shared" si="10"/>
        <v>-</v>
      </c>
      <c r="H45" s="42">
        <f t="shared" si="10"/>
        <v>0</v>
      </c>
      <c r="I45" s="42">
        <f t="shared" si="10"/>
        <v>0</v>
      </c>
      <c r="J45" s="42">
        <f t="shared" si="10"/>
        <v>0</v>
      </c>
      <c r="K45" s="42">
        <f t="shared" si="10"/>
        <v>0</v>
      </c>
      <c r="L45" s="42">
        <f t="shared" si="10"/>
        <v>0.059722185889554504</v>
      </c>
      <c r="M45" s="43">
        <f t="shared" si="10"/>
        <v>0.07507096343296042</v>
      </c>
    </row>
    <row r="46" spans="2:13" s="482" customFormat="1" ht="22.5" customHeight="1">
      <c r="B46" s="36"/>
      <c r="C46" s="13"/>
      <c r="D46" s="155"/>
      <c r="E46" s="13"/>
      <c r="F46" s="13"/>
      <c r="G46" s="13"/>
      <c r="H46" s="13"/>
      <c r="I46" s="13"/>
      <c r="J46" s="13"/>
      <c r="K46" s="13"/>
      <c r="L46" s="13"/>
      <c r="M46" s="13"/>
    </row>
    <row r="47" spans="2:13" s="511" customFormat="1" ht="11.25" customHeight="1">
      <c r="B47" s="342" t="s">
        <v>96</v>
      </c>
      <c r="C47" s="272"/>
      <c r="D47" s="273"/>
      <c r="E47" s="273"/>
      <c r="F47" s="273"/>
      <c r="G47" s="273"/>
      <c r="H47" s="273"/>
      <c r="I47" s="273"/>
      <c r="J47" s="273"/>
      <c r="K47" s="273"/>
      <c r="L47" s="273"/>
      <c r="M47" s="274"/>
    </row>
    <row r="48" spans="2:13" s="511" customFormat="1" ht="11.25" customHeight="1">
      <c r="B48" s="295" t="s">
        <v>97</v>
      </c>
      <c r="C48" s="275" t="s">
        <v>98</v>
      </c>
      <c r="D48" s="276"/>
      <c r="E48" s="276"/>
      <c r="F48" s="276"/>
      <c r="G48" s="276"/>
      <c r="H48" s="276"/>
      <c r="I48" s="276"/>
      <c r="J48" s="276"/>
      <c r="K48" s="276"/>
      <c r="L48" s="276"/>
      <c r="M48" s="277"/>
    </row>
    <row r="49" spans="1:13" ht="25.5" customHeight="1">
      <c r="A49" s="372"/>
      <c r="B49" s="297">
        <v>1</v>
      </c>
      <c r="C49" s="537" t="s">
        <v>151</v>
      </c>
      <c r="D49" s="538"/>
      <c r="E49" s="538"/>
      <c r="F49" s="538"/>
      <c r="G49" s="538"/>
      <c r="H49" s="538"/>
      <c r="I49" s="538"/>
      <c r="J49" s="538"/>
      <c r="K49" s="538"/>
      <c r="L49" s="538"/>
      <c r="M49" s="539"/>
    </row>
    <row r="50" spans="1:13" ht="24.75" customHeight="1">
      <c r="A50" s="372"/>
      <c r="B50" s="297"/>
      <c r="C50" s="537"/>
      <c r="D50" s="538"/>
      <c r="E50" s="538"/>
      <c r="F50" s="538"/>
      <c r="G50" s="538"/>
      <c r="H50" s="538"/>
      <c r="I50" s="538"/>
      <c r="J50" s="538"/>
      <c r="K50" s="538"/>
      <c r="L50" s="538"/>
      <c r="M50" s="539"/>
    </row>
    <row r="51" spans="1:13" ht="21.75" customHeight="1">
      <c r="A51" s="372"/>
      <c r="B51" s="297"/>
      <c r="C51" s="537"/>
      <c r="D51" s="543"/>
      <c r="E51" s="543"/>
      <c r="F51" s="543"/>
      <c r="G51" s="543"/>
      <c r="H51" s="543"/>
      <c r="I51" s="543"/>
      <c r="J51" s="543"/>
      <c r="K51" s="543"/>
      <c r="L51" s="543"/>
      <c r="M51" s="544"/>
    </row>
    <row r="52" spans="1:13" ht="16.5" customHeight="1">
      <c r="A52" s="372"/>
      <c r="B52" s="297"/>
      <c r="C52" s="537"/>
      <c r="D52" s="538"/>
      <c r="E52" s="538"/>
      <c r="F52" s="538"/>
      <c r="G52" s="538"/>
      <c r="H52" s="538"/>
      <c r="I52" s="538"/>
      <c r="J52" s="538"/>
      <c r="K52" s="538"/>
      <c r="L52" s="538"/>
      <c r="M52" s="539"/>
    </row>
    <row r="53" spans="1:13" ht="13.5" customHeight="1">
      <c r="A53" s="372"/>
      <c r="B53" s="343"/>
      <c r="C53" s="540"/>
      <c r="D53" s="545"/>
      <c r="E53" s="545"/>
      <c r="F53" s="545"/>
      <c r="G53" s="545"/>
      <c r="H53" s="545"/>
      <c r="I53" s="545"/>
      <c r="J53" s="545"/>
      <c r="K53" s="545"/>
      <c r="L53" s="545"/>
      <c r="M53" s="546"/>
    </row>
    <row r="54" spans="1:13" ht="13.5" customHeight="1">
      <c r="A54" s="372"/>
      <c r="B54" s="344"/>
      <c r="C54" s="540"/>
      <c r="D54" s="545"/>
      <c r="E54" s="545"/>
      <c r="F54" s="545"/>
      <c r="G54" s="545"/>
      <c r="H54" s="545"/>
      <c r="I54" s="545"/>
      <c r="J54" s="545"/>
      <c r="K54" s="545"/>
      <c r="L54" s="545"/>
      <c r="M54" s="546"/>
    </row>
    <row r="55" spans="1:13" s="482" customFormat="1" ht="22.5" customHeight="1">
      <c r="A55" s="372"/>
      <c r="B55" s="36"/>
      <c r="C55" s="13"/>
      <c r="D55" s="155"/>
      <c r="E55" s="13"/>
      <c r="F55" s="13"/>
      <c r="G55" s="13"/>
      <c r="H55" s="13"/>
      <c r="I55" s="13"/>
      <c r="J55" s="13"/>
      <c r="K55" s="13"/>
      <c r="L55" s="13"/>
      <c r="M55" s="13"/>
    </row>
    <row r="56" spans="2:13" s="482" customFormat="1" ht="22.5" customHeight="1">
      <c r="B56" s="36"/>
      <c r="C56" s="13"/>
      <c r="D56" s="155"/>
      <c r="E56" s="13"/>
      <c r="F56" s="13"/>
      <c r="G56" s="13"/>
      <c r="H56" s="13"/>
      <c r="I56" s="13"/>
      <c r="J56" s="13"/>
      <c r="K56" s="13"/>
      <c r="L56" s="13"/>
      <c r="M56" s="13"/>
    </row>
    <row r="57" spans="2:13" s="482" customFormat="1" ht="22.5" customHeight="1">
      <c r="B57" s="36"/>
      <c r="C57" s="13"/>
      <c r="D57" s="155"/>
      <c r="E57" s="13"/>
      <c r="F57" s="13"/>
      <c r="G57" s="13"/>
      <c r="H57" s="13"/>
      <c r="I57" s="13"/>
      <c r="J57" s="13"/>
      <c r="K57" s="13"/>
      <c r="L57" s="13"/>
      <c r="M57" s="13"/>
    </row>
    <row r="58" spans="2:13" s="482" customFormat="1" ht="22.5" customHeight="1">
      <c r="B58" s="36"/>
      <c r="C58" s="13"/>
      <c r="D58" s="155"/>
      <c r="E58" s="13"/>
      <c r="F58" s="13"/>
      <c r="G58" s="13"/>
      <c r="H58" s="13"/>
      <c r="I58" s="13"/>
      <c r="J58" s="13"/>
      <c r="K58" s="13"/>
      <c r="L58" s="13"/>
      <c r="M58" s="13"/>
    </row>
    <row r="59" spans="2:13" s="482" customFormat="1" ht="22.5" customHeight="1">
      <c r="B59" s="36"/>
      <c r="C59" s="13"/>
      <c r="D59" s="155"/>
      <c r="E59" s="13"/>
      <c r="F59" s="13"/>
      <c r="G59" s="13"/>
      <c r="H59" s="13"/>
      <c r="I59" s="13"/>
      <c r="J59" s="13"/>
      <c r="K59" s="13"/>
      <c r="L59" s="13"/>
      <c r="M59" s="13"/>
    </row>
    <row r="60" spans="2:13" s="482" customFormat="1" ht="22.5" customHeight="1">
      <c r="B60" s="36"/>
      <c r="C60" s="13"/>
      <c r="D60" s="155"/>
      <c r="E60" s="13"/>
      <c r="F60" s="13"/>
      <c r="G60" s="13"/>
      <c r="H60" s="13"/>
      <c r="I60" s="13"/>
      <c r="J60" s="13"/>
      <c r="K60" s="13"/>
      <c r="L60" s="13"/>
      <c r="M60" s="13"/>
    </row>
    <row r="61" spans="2:13" s="482" customFormat="1" ht="22.5" customHeight="1">
      <c r="B61" s="36"/>
      <c r="C61" s="13"/>
      <c r="D61" s="155"/>
      <c r="E61" s="13"/>
      <c r="F61" s="13"/>
      <c r="G61" s="13"/>
      <c r="H61" s="13"/>
      <c r="I61" s="13"/>
      <c r="J61" s="13"/>
      <c r="K61" s="13"/>
      <c r="L61" s="13"/>
      <c r="M61" s="13"/>
    </row>
    <row r="62" spans="2:13" s="482" customFormat="1" ht="22.5" customHeight="1">
      <c r="B62" s="36"/>
      <c r="C62" s="13"/>
      <c r="D62" s="155"/>
      <c r="E62" s="13"/>
      <c r="F62" s="13"/>
      <c r="G62" s="13"/>
      <c r="H62" s="13"/>
      <c r="I62" s="13"/>
      <c r="J62" s="13"/>
      <c r="K62" s="13"/>
      <c r="L62" s="13"/>
      <c r="M62" s="13"/>
    </row>
    <row r="63" spans="2:13" ht="12.75">
      <c r="B63" s="204"/>
      <c r="C63" s="278"/>
      <c r="D63" s="279"/>
      <c r="E63" s="279"/>
      <c r="F63" s="279"/>
      <c r="G63" s="279"/>
      <c r="H63" s="279"/>
      <c r="I63" s="279"/>
      <c r="J63" s="279"/>
      <c r="K63" s="279"/>
      <c r="L63" s="279"/>
      <c r="M63" s="280"/>
    </row>
    <row r="64" spans="2:13" ht="12.75">
      <c r="B64" s="205"/>
      <c r="C64" s="205"/>
      <c r="D64" s="206"/>
      <c r="E64" s="205"/>
      <c r="F64" s="205"/>
      <c r="G64" s="205"/>
      <c r="H64" s="205"/>
      <c r="I64" s="345"/>
      <c r="J64" s="345"/>
      <c r="K64" s="345"/>
      <c r="L64" s="345"/>
      <c r="M64" s="345"/>
    </row>
    <row r="65" spans="2:13" ht="12.75">
      <c r="B65" s="205"/>
      <c r="C65" s="205"/>
      <c r="D65" s="206"/>
      <c r="E65" s="205"/>
      <c r="F65" s="205"/>
      <c r="G65" s="205"/>
      <c r="H65" s="205"/>
      <c r="I65" s="345"/>
      <c r="J65" s="345"/>
      <c r="K65" s="345"/>
      <c r="L65" s="345"/>
      <c r="M65" s="345"/>
    </row>
    <row r="66" spans="2:13" ht="12.75">
      <c r="B66" s="205"/>
      <c r="C66" s="205"/>
      <c r="D66" s="206"/>
      <c r="E66" s="205"/>
      <c r="F66" s="205"/>
      <c r="G66" s="205"/>
      <c r="H66" s="205"/>
      <c r="I66" s="345"/>
      <c r="J66" s="345"/>
      <c r="K66" s="345"/>
      <c r="L66" s="345"/>
      <c r="M66" s="345"/>
    </row>
    <row r="67" spans="2:13" ht="12.75">
      <c r="B67" s="346" t="str">
        <f>+Index!B10</f>
        <v>II.2. Enrollments by gender</v>
      </c>
      <c r="C67" s="347"/>
      <c r="D67" s="348"/>
      <c r="E67" s="348"/>
      <c r="F67" s="348"/>
      <c r="G67" s="348"/>
      <c r="H67" s="348"/>
      <c r="I67" s="348"/>
      <c r="J67" s="348"/>
      <c r="K67" s="348"/>
      <c r="L67" s="348"/>
      <c r="M67" s="349"/>
    </row>
    <row r="68" spans="2:13" ht="12.75">
      <c r="B68" s="215"/>
      <c r="C68" s="215"/>
      <c r="D68" s="216"/>
      <c r="E68" s="216"/>
      <c r="F68" s="216"/>
      <c r="G68" s="216"/>
      <c r="H68" s="216"/>
      <c r="I68" s="216"/>
      <c r="J68" s="216"/>
      <c r="K68" s="216"/>
      <c r="L68" s="216"/>
      <c r="M68" s="216"/>
    </row>
    <row r="69" spans="1:13" s="511" customFormat="1" ht="13.5" thickBot="1">
      <c r="A69" s="510"/>
      <c r="B69" s="304" t="s">
        <v>61</v>
      </c>
      <c r="C69" s="305"/>
      <c r="D69" s="306" t="s">
        <v>92</v>
      </c>
      <c r="E69" s="307">
        <v>1980</v>
      </c>
      <c r="F69" s="307">
        <v>1985</v>
      </c>
      <c r="G69" s="307">
        <v>1990</v>
      </c>
      <c r="H69" s="307">
        <v>1995</v>
      </c>
      <c r="I69" s="307">
        <v>1996</v>
      </c>
      <c r="J69" s="307">
        <v>1997</v>
      </c>
      <c r="K69" s="307">
        <v>1998</v>
      </c>
      <c r="L69" s="307">
        <v>1999</v>
      </c>
      <c r="M69" s="308">
        <v>2000</v>
      </c>
    </row>
    <row r="70" spans="2:13" ht="12.75">
      <c r="B70" s="287" t="str">
        <f>+ca_1</f>
        <v>A. Private Institutions</v>
      </c>
      <c r="C70" s="221"/>
      <c r="D70" s="350">
        <v>1</v>
      </c>
      <c r="E70" s="310"/>
      <c r="F70" s="310"/>
      <c r="G70" s="310"/>
      <c r="H70" s="310"/>
      <c r="I70" s="310"/>
      <c r="J70" s="310"/>
      <c r="K70" s="310"/>
      <c r="L70" s="310"/>
      <c r="M70" s="311">
        <v>190471</v>
      </c>
    </row>
    <row r="71" spans="2:13" ht="12.75">
      <c r="B71" s="288"/>
      <c r="C71" s="225" t="s">
        <v>74</v>
      </c>
      <c r="D71" s="351"/>
      <c r="E71" s="483" t="s">
        <v>152</v>
      </c>
      <c r="F71" s="484" t="s">
        <v>152</v>
      </c>
      <c r="G71" s="484" t="s">
        <v>152</v>
      </c>
      <c r="H71" s="484" t="s">
        <v>152</v>
      </c>
      <c r="I71" s="484" t="s">
        <v>152</v>
      </c>
      <c r="J71" s="484" t="s">
        <v>152</v>
      </c>
      <c r="K71" s="484" t="s">
        <v>152</v>
      </c>
      <c r="L71" s="484" t="s">
        <v>152</v>
      </c>
      <c r="M71" s="485">
        <v>95595</v>
      </c>
    </row>
    <row r="72" spans="2:13" ht="12.75">
      <c r="B72" s="288"/>
      <c r="C72" s="225" t="s">
        <v>75</v>
      </c>
      <c r="D72" s="351"/>
      <c r="E72" s="486" t="s">
        <v>152</v>
      </c>
      <c r="F72" s="487" t="s">
        <v>152</v>
      </c>
      <c r="G72" s="487" t="s">
        <v>152</v>
      </c>
      <c r="H72" s="487" t="s">
        <v>152</v>
      </c>
      <c r="I72" s="487" t="s">
        <v>152</v>
      </c>
      <c r="J72" s="487" t="s">
        <v>152</v>
      </c>
      <c r="K72" s="487" t="s">
        <v>152</v>
      </c>
      <c r="L72" s="487" t="s">
        <v>152</v>
      </c>
      <c r="M72" s="488">
        <v>94876</v>
      </c>
    </row>
    <row r="73" spans="2:13" ht="12.75">
      <c r="B73" s="288"/>
      <c r="C73" s="225"/>
      <c r="D73" s="351"/>
      <c r="E73" s="480"/>
      <c r="F73" s="478"/>
      <c r="G73" s="478"/>
      <c r="H73" s="478"/>
      <c r="I73" s="478"/>
      <c r="J73" s="478"/>
      <c r="K73" s="478"/>
      <c r="L73" s="478"/>
      <c r="M73" s="479"/>
    </row>
    <row r="74" spans="2:13" ht="12.75">
      <c r="B74" s="289" t="str">
        <f>+ca_2</f>
        <v>B. Public Institutions</v>
      </c>
      <c r="C74" s="232"/>
      <c r="D74" s="352">
        <v>2</v>
      </c>
      <c r="E74" s="317">
        <v>37713</v>
      </c>
      <c r="F74" s="317">
        <v>67685</v>
      </c>
      <c r="G74" s="317">
        <v>93996</v>
      </c>
      <c r="H74" s="317">
        <v>257424</v>
      </c>
      <c r="I74" s="317">
        <f>+I75+I76</f>
        <v>291071</v>
      </c>
      <c r="J74" s="317">
        <f>+J75+J76</f>
        <v>301678</v>
      </c>
      <c r="K74" s="317">
        <f>+K75+K76</f>
        <v>353733</v>
      </c>
      <c r="L74" s="317">
        <v>251608</v>
      </c>
      <c r="M74" s="315">
        <f>+M75+M76</f>
        <v>336714</v>
      </c>
    </row>
    <row r="75" spans="2:13" ht="12.75">
      <c r="B75" s="288"/>
      <c r="C75" s="225" t="s">
        <v>74</v>
      </c>
      <c r="D75" s="351"/>
      <c r="E75" s="483">
        <v>23806</v>
      </c>
      <c r="F75" s="484">
        <v>39089</v>
      </c>
      <c r="G75" s="484">
        <v>51689</v>
      </c>
      <c r="H75" s="484" t="s">
        <v>152</v>
      </c>
      <c r="I75" s="484">
        <v>140908</v>
      </c>
      <c r="J75" s="484">
        <v>142354</v>
      </c>
      <c r="K75" s="484">
        <v>164068</v>
      </c>
      <c r="L75" s="484">
        <v>144822</v>
      </c>
      <c r="M75" s="485">
        <v>150984</v>
      </c>
    </row>
    <row r="76" spans="2:13" ht="12.75">
      <c r="B76" s="288"/>
      <c r="C76" s="225" t="s">
        <v>75</v>
      </c>
      <c r="D76" s="351"/>
      <c r="E76" s="486">
        <v>13907</v>
      </c>
      <c r="F76" s="487">
        <v>28596</v>
      </c>
      <c r="G76" s="487">
        <v>42307</v>
      </c>
      <c r="H76" s="487" t="s">
        <v>176</v>
      </c>
      <c r="I76" s="487">
        <v>150163</v>
      </c>
      <c r="J76" s="487">
        <v>159324</v>
      </c>
      <c r="K76" s="487">
        <v>189665</v>
      </c>
      <c r="L76" s="487">
        <v>172259</v>
      </c>
      <c r="M76" s="488">
        <v>185730</v>
      </c>
    </row>
    <row r="77" spans="2:13" ht="12.75">
      <c r="B77" s="288"/>
      <c r="C77" s="225"/>
      <c r="D77" s="351"/>
      <c r="E77" s="489"/>
      <c r="F77" s="490"/>
      <c r="G77" s="490"/>
      <c r="H77" s="490"/>
      <c r="I77" s="490"/>
      <c r="J77" s="490"/>
      <c r="K77" s="490"/>
      <c r="L77" s="490"/>
      <c r="M77" s="491"/>
    </row>
    <row r="78" spans="2:13" ht="12.75">
      <c r="B78" s="289" t="str">
        <f>+ca_3</f>
        <v>C.Total (private and public) </v>
      </c>
      <c r="C78" s="232"/>
      <c r="D78" s="352"/>
      <c r="E78" s="317"/>
      <c r="F78" s="317"/>
      <c r="G78" s="317"/>
      <c r="H78" s="317"/>
      <c r="I78" s="317"/>
      <c r="J78" s="317"/>
      <c r="K78" s="317"/>
      <c r="L78" s="317"/>
      <c r="M78" s="315">
        <v>467441</v>
      </c>
    </row>
    <row r="79" spans="2:13" ht="12.75">
      <c r="B79" s="288"/>
      <c r="C79" s="225" t="str">
        <f>+s_1</f>
        <v>1. Male</v>
      </c>
      <c r="D79" s="353"/>
      <c r="E79" s="325"/>
      <c r="F79" s="325"/>
      <c r="G79" s="325"/>
      <c r="H79" s="325"/>
      <c r="I79" s="325"/>
      <c r="J79" s="325"/>
      <c r="K79" s="325"/>
      <c r="L79" s="325"/>
      <c r="M79" s="325">
        <v>213290</v>
      </c>
    </row>
    <row r="80" spans="2:13" ht="12.75">
      <c r="B80" s="288"/>
      <c r="C80" s="225" t="str">
        <f>+s_2</f>
        <v>2. Female</v>
      </c>
      <c r="D80" s="353"/>
      <c r="E80" s="326"/>
      <c r="F80" s="326"/>
      <c r="G80" s="326"/>
      <c r="H80" s="326"/>
      <c r="I80" s="326"/>
      <c r="J80" s="326"/>
      <c r="K80" s="326"/>
      <c r="L80" s="326"/>
      <c r="M80" s="326">
        <v>254151</v>
      </c>
    </row>
    <row r="81" spans="2:13" ht="12.75">
      <c r="B81" s="354"/>
      <c r="C81" s="355"/>
      <c r="D81" s="356"/>
      <c r="E81" s="357"/>
      <c r="F81" s="358"/>
      <c r="G81" s="358"/>
      <c r="H81" s="358"/>
      <c r="I81" s="358"/>
      <c r="J81" s="358"/>
      <c r="K81" s="358"/>
      <c r="L81" s="358"/>
      <c r="M81" s="359"/>
    </row>
    <row r="82" spans="2:13" ht="12.75">
      <c r="B82" s="360"/>
      <c r="C82" s="360"/>
      <c r="D82" s="361"/>
      <c r="E82" s="362"/>
      <c r="F82" s="362"/>
      <c r="G82" s="362"/>
      <c r="H82" s="362"/>
      <c r="I82" s="362"/>
      <c r="J82" s="362"/>
      <c r="K82" s="362"/>
      <c r="L82" s="362"/>
      <c r="M82" s="362"/>
    </row>
    <row r="83" spans="2:13" ht="12.75">
      <c r="B83" s="360"/>
      <c r="C83" s="360"/>
      <c r="D83" s="361"/>
      <c r="E83" s="362"/>
      <c r="F83" s="362"/>
      <c r="G83" s="362"/>
      <c r="H83" s="362"/>
      <c r="I83" s="362"/>
      <c r="J83" s="362"/>
      <c r="K83" s="362"/>
      <c r="L83" s="362"/>
      <c r="M83" s="362"/>
    </row>
    <row r="84" spans="2:13" ht="12.75">
      <c r="B84" s="360"/>
      <c r="C84" s="360"/>
      <c r="D84" s="361"/>
      <c r="E84" s="362"/>
      <c r="F84" s="362"/>
      <c r="G84" s="362"/>
      <c r="H84" s="362"/>
      <c r="I84" s="362"/>
      <c r="J84" s="362"/>
      <c r="K84" s="362"/>
      <c r="L84" s="362"/>
      <c r="M84" s="362"/>
    </row>
    <row r="85" spans="2:13" ht="12.75">
      <c r="B85" s="363"/>
      <c r="C85" s="363"/>
      <c r="D85" s="364"/>
      <c r="E85" s="364"/>
      <c r="F85" s="364"/>
      <c r="G85" s="364"/>
      <c r="H85" s="364"/>
      <c r="I85" s="364"/>
      <c r="J85" s="364"/>
      <c r="K85" s="364"/>
      <c r="L85" s="364"/>
      <c r="M85" s="364"/>
    </row>
    <row r="86" spans="2:13" s="511" customFormat="1" ht="12.75">
      <c r="B86" s="89" t="s">
        <v>134</v>
      </c>
      <c r="C86" s="90"/>
      <c r="D86" s="153"/>
      <c r="E86" s="218">
        <v>1980</v>
      </c>
      <c r="F86" s="218">
        <v>1985</v>
      </c>
      <c r="G86" s="218">
        <v>1990</v>
      </c>
      <c r="H86" s="218">
        <v>1995</v>
      </c>
      <c r="I86" s="218">
        <v>1996</v>
      </c>
      <c r="J86" s="218">
        <v>1997</v>
      </c>
      <c r="K86" s="218">
        <v>1998</v>
      </c>
      <c r="L86" s="218">
        <v>1999</v>
      </c>
      <c r="M86" s="220">
        <v>2000</v>
      </c>
    </row>
    <row r="87" spans="1:13" s="482" customFormat="1" ht="26.25" customHeight="1">
      <c r="A87" s="372"/>
      <c r="B87" s="44">
        <v>1</v>
      </c>
      <c r="C87" s="365" t="s">
        <v>106</v>
      </c>
      <c r="D87" s="366"/>
      <c r="E87" s="46" t="str">
        <f aca="true" t="shared" si="11" ref="E87:M87">+IF(E78&gt;0,E80/E78,"-")</f>
        <v>-</v>
      </c>
      <c r="F87" s="46" t="str">
        <f t="shared" si="11"/>
        <v>-</v>
      </c>
      <c r="G87" s="46" t="str">
        <f t="shared" si="11"/>
        <v>-</v>
      </c>
      <c r="H87" s="46" t="str">
        <f t="shared" si="11"/>
        <v>-</v>
      </c>
      <c r="I87" s="46" t="str">
        <f t="shared" si="11"/>
        <v>-</v>
      </c>
      <c r="J87" s="46" t="str">
        <f t="shared" si="11"/>
        <v>-</v>
      </c>
      <c r="K87" s="46" t="str">
        <f t="shared" si="11"/>
        <v>-</v>
      </c>
      <c r="L87" s="46" t="str">
        <f t="shared" si="11"/>
        <v>-</v>
      </c>
      <c r="M87" s="47">
        <f t="shared" si="11"/>
        <v>0.543707120256888</v>
      </c>
    </row>
    <row r="88" spans="2:13" s="482" customFormat="1" ht="38.25">
      <c r="B88" s="37">
        <v>2</v>
      </c>
      <c r="C88" s="367" t="s">
        <v>107</v>
      </c>
      <c r="D88" s="337"/>
      <c r="E88" s="39" t="str">
        <f aca="true" t="shared" si="12" ref="E88:M88">+IF(E70&gt;0,E72/E70,"-")</f>
        <v>-</v>
      </c>
      <c r="F88" s="39" t="str">
        <f t="shared" si="12"/>
        <v>-</v>
      </c>
      <c r="G88" s="39" t="str">
        <f t="shared" si="12"/>
        <v>-</v>
      </c>
      <c r="H88" s="39" t="str">
        <f t="shared" si="12"/>
        <v>-</v>
      </c>
      <c r="I88" s="39" t="str">
        <f t="shared" si="12"/>
        <v>-</v>
      </c>
      <c r="J88" s="39" t="str">
        <f t="shared" si="12"/>
        <v>-</v>
      </c>
      <c r="K88" s="39" t="str">
        <f t="shared" si="12"/>
        <v>-</v>
      </c>
      <c r="L88" s="39" t="str">
        <f t="shared" si="12"/>
        <v>-</v>
      </c>
      <c r="M88" s="40">
        <f t="shared" si="12"/>
        <v>0.4981125735676297</v>
      </c>
    </row>
    <row r="89" spans="2:13" s="482" customFormat="1" ht="40.5" customHeight="1">
      <c r="B89" s="41">
        <v>3</v>
      </c>
      <c r="C89" s="368" t="s">
        <v>108</v>
      </c>
      <c r="D89" s="341"/>
      <c r="E89" s="42">
        <f>+IF(E74&gt;0,E76/E74,"-")</f>
        <v>0.368758783443375</v>
      </c>
      <c r="F89" s="42">
        <f>+IF(F74&gt;0,F76/F74,"-")</f>
        <v>0.42248651843096696</v>
      </c>
      <c r="G89" s="42">
        <f>+IF(G74&gt;0,G76/G74,"-")</f>
        <v>0.45009362100514916</v>
      </c>
      <c r="H89" s="42"/>
      <c r="I89" s="42">
        <f>+IF(I74&gt;0,I76/I74,"-")</f>
        <v>0.51589818291757</v>
      </c>
      <c r="J89" s="42">
        <f>+IF(J74&gt;0,J76/J74,"-")</f>
        <v>0.5281260151552317</v>
      </c>
      <c r="K89" s="42">
        <f>+IF(K74&gt;0,K76/K74,"-")</f>
        <v>0.5361812440456503</v>
      </c>
      <c r="L89" s="42">
        <f>+IF(L74&gt;0,L76/L74,"-")</f>
        <v>0.6846324441194238</v>
      </c>
      <c r="M89" s="43">
        <f>+IF(M74&gt;0,M76/M74,"-")</f>
        <v>0.5515957162458347</v>
      </c>
    </row>
    <row r="90" spans="2:13" ht="12.75">
      <c r="B90" s="293"/>
      <c r="C90" s="215"/>
      <c r="D90" s="216"/>
      <c r="E90" s="216"/>
      <c r="F90" s="216"/>
      <c r="G90" s="216"/>
      <c r="H90" s="216"/>
      <c r="I90" s="216"/>
      <c r="J90" s="216"/>
      <c r="K90" s="216"/>
      <c r="L90" s="216"/>
      <c r="M90" s="216"/>
    </row>
    <row r="91" spans="2:13" s="511" customFormat="1" ht="11.25" customHeight="1">
      <c r="B91" s="342" t="s">
        <v>96</v>
      </c>
      <c r="C91" s="272"/>
      <c r="D91" s="273"/>
      <c r="E91" s="273"/>
      <c r="F91" s="273"/>
      <c r="G91" s="273"/>
      <c r="H91" s="273"/>
      <c r="I91" s="273"/>
      <c r="J91" s="273"/>
      <c r="K91" s="273"/>
      <c r="L91" s="273"/>
      <c r="M91" s="274"/>
    </row>
    <row r="92" spans="2:13" s="511" customFormat="1" ht="11.25" customHeight="1">
      <c r="B92" s="295" t="s">
        <v>97</v>
      </c>
      <c r="C92" s="275" t="s">
        <v>98</v>
      </c>
      <c r="D92" s="276"/>
      <c r="E92" s="276"/>
      <c r="F92" s="276"/>
      <c r="G92" s="276"/>
      <c r="H92" s="276"/>
      <c r="I92" s="276"/>
      <c r="J92" s="276"/>
      <c r="K92" s="276"/>
      <c r="L92" s="276"/>
      <c r="M92" s="277"/>
    </row>
    <row r="93" spans="1:13" ht="13.5" customHeight="1">
      <c r="A93" s="372"/>
      <c r="B93" s="369"/>
      <c r="C93" s="540"/>
      <c r="D93" s="545"/>
      <c r="E93" s="545"/>
      <c r="F93" s="545"/>
      <c r="G93" s="545"/>
      <c r="H93" s="545"/>
      <c r="I93" s="545"/>
      <c r="J93" s="545"/>
      <c r="K93" s="545"/>
      <c r="L93" s="545"/>
      <c r="M93" s="546"/>
    </row>
    <row r="94" spans="1:13" ht="13.5" customHeight="1">
      <c r="A94" s="372"/>
      <c r="B94" s="343">
        <v>1</v>
      </c>
      <c r="C94" s="540" t="s">
        <v>175</v>
      </c>
      <c r="D94" s="545"/>
      <c r="E94" s="545"/>
      <c r="F94" s="545"/>
      <c r="G94" s="545"/>
      <c r="H94" s="545"/>
      <c r="I94" s="545"/>
      <c r="J94" s="545"/>
      <c r="K94" s="545"/>
      <c r="L94" s="545"/>
      <c r="M94" s="546"/>
    </row>
    <row r="95" spans="1:13" ht="13.5" customHeight="1">
      <c r="A95" s="372"/>
      <c r="B95" s="343">
        <v>2</v>
      </c>
      <c r="C95" s="540" t="s">
        <v>177</v>
      </c>
      <c r="D95" s="545"/>
      <c r="E95" s="545"/>
      <c r="F95" s="545"/>
      <c r="G95" s="545"/>
      <c r="H95" s="545"/>
      <c r="I95" s="545"/>
      <c r="J95" s="545"/>
      <c r="K95" s="545"/>
      <c r="L95" s="545"/>
      <c r="M95" s="546"/>
    </row>
    <row r="96" spans="1:13" ht="13.5" customHeight="1">
      <c r="A96" s="372"/>
      <c r="B96" s="343"/>
      <c r="C96" s="540"/>
      <c r="D96" s="545"/>
      <c r="E96" s="545"/>
      <c r="F96" s="545"/>
      <c r="G96" s="545"/>
      <c r="H96" s="545"/>
      <c r="I96" s="545"/>
      <c r="J96" s="545"/>
      <c r="K96" s="545"/>
      <c r="L96" s="545"/>
      <c r="M96" s="546"/>
    </row>
    <row r="97" spans="1:13" ht="13.5" customHeight="1">
      <c r="A97" s="372"/>
      <c r="B97" s="343"/>
      <c r="C97" s="540"/>
      <c r="D97" s="545"/>
      <c r="E97" s="545"/>
      <c r="F97" s="545"/>
      <c r="G97" s="545"/>
      <c r="H97" s="545"/>
      <c r="I97" s="545"/>
      <c r="J97" s="545"/>
      <c r="K97" s="545"/>
      <c r="L97" s="545"/>
      <c r="M97" s="546"/>
    </row>
    <row r="98" spans="1:13" ht="13.5" customHeight="1">
      <c r="A98" s="372"/>
      <c r="B98" s="344"/>
      <c r="C98" s="540"/>
      <c r="D98" s="545"/>
      <c r="E98" s="545"/>
      <c r="F98" s="545"/>
      <c r="G98" s="545"/>
      <c r="H98" s="545"/>
      <c r="I98" s="545"/>
      <c r="J98" s="545"/>
      <c r="K98" s="545"/>
      <c r="L98" s="545"/>
      <c r="M98" s="546"/>
    </row>
    <row r="99" spans="1:13" ht="13.5" customHeight="1">
      <c r="A99" s="372"/>
      <c r="B99" s="370"/>
      <c r="C99" s="370"/>
      <c r="D99" s="371"/>
      <c r="E99" s="371"/>
      <c r="F99" s="371"/>
      <c r="G99" s="371"/>
      <c r="H99" s="371"/>
      <c r="I99" s="371"/>
      <c r="J99" s="371"/>
      <c r="K99" s="371"/>
      <c r="L99" s="371"/>
      <c r="M99" s="371"/>
    </row>
    <row r="100" spans="1:13" ht="13.5" customHeight="1">
      <c r="A100" s="372"/>
      <c r="B100" s="370"/>
      <c r="C100" s="370"/>
      <c r="D100" s="371"/>
      <c r="E100" s="371"/>
      <c r="F100" s="371"/>
      <c r="G100" s="371"/>
      <c r="H100" s="371"/>
      <c r="I100" s="371"/>
      <c r="J100" s="371"/>
      <c r="K100" s="371"/>
      <c r="L100" s="371"/>
      <c r="M100" s="371"/>
    </row>
    <row r="101" spans="1:13" ht="13.5" customHeight="1">
      <c r="A101" s="372"/>
      <c r="B101" s="370"/>
      <c r="C101" s="370"/>
      <c r="D101" s="371"/>
      <c r="E101" s="371"/>
      <c r="F101" s="371"/>
      <c r="G101" s="371"/>
      <c r="H101" s="371"/>
      <c r="I101" s="371"/>
      <c r="J101" s="371"/>
      <c r="K101" s="371"/>
      <c r="L101" s="371"/>
      <c r="M101" s="371"/>
    </row>
    <row r="102" spans="1:13" ht="13.5" customHeight="1">
      <c r="A102" s="372"/>
      <c r="B102" s="370"/>
      <c r="C102" s="370"/>
      <c r="D102" s="371"/>
      <c r="E102" s="371"/>
      <c r="F102" s="371"/>
      <c r="G102" s="371"/>
      <c r="H102" s="371"/>
      <c r="I102" s="371"/>
      <c r="J102" s="371"/>
      <c r="K102" s="371"/>
      <c r="L102" s="371"/>
      <c r="M102" s="371"/>
    </row>
    <row r="103" spans="1:13" ht="13.5" customHeight="1">
      <c r="A103" s="372"/>
      <c r="B103" s="370"/>
      <c r="C103" s="370"/>
      <c r="D103" s="371"/>
      <c r="E103" s="371"/>
      <c r="F103" s="371"/>
      <c r="G103" s="371"/>
      <c r="H103" s="371"/>
      <c r="I103" s="371"/>
      <c r="J103" s="371"/>
      <c r="K103" s="371"/>
      <c r="L103" s="371"/>
      <c r="M103" s="371"/>
    </row>
    <row r="104" spans="1:13" ht="13.5" customHeight="1">
      <c r="A104" s="372"/>
      <c r="B104" s="370"/>
      <c r="C104" s="370"/>
      <c r="D104" s="371"/>
      <c r="E104" s="371"/>
      <c r="F104" s="371"/>
      <c r="G104" s="371"/>
      <c r="H104" s="371"/>
      <c r="I104" s="371"/>
      <c r="J104" s="371"/>
      <c r="K104" s="371"/>
      <c r="L104" s="371"/>
      <c r="M104" s="371"/>
    </row>
    <row r="119" spans="1:11" ht="12.75">
      <c r="A119" s="205"/>
      <c r="B119" s="205"/>
      <c r="C119" s="205"/>
      <c r="D119" s="206"/>
      <c r="E119" s="205"/>
      <c r="F119" s="205"/>
      <c r="G119" s="205"/>
      <c r="H119" s="205"/>
      <c r="I119" s="345"/>
      <c r="J119" s="345"/>
      <c r="K119" s="345"/>
    </row>
    <row r="120" spans="1:11" ht="12.75">
      <c r="A120" s="205"/>
      <c r="B120" s="205"/>
      <c r="C120" s="205"/>
      <c r="D120" s="206"/>
      <c r="E120" s="205"/>
      <c r="F120" s="205"/>
      <c r="G120" s="205"/>
      <c r="H120" s="205"/>
      <c r="I120" s="345"/>
      <c r="J120" s="345"/>
      <c r="K120" s="345"/>
    </row>
    <row r="122" spans="2:13" ht="12.75">
      <c r="B122" s="300" t="str">
        <f>+Index!B11</f>
        <v>II.3. Enrollments by geographical distribution</v>
      </c>
      <c r="C122" s="301"/>
      <c r="D122" s="302"/>
      <c r="E122" s="302"/>
      <c r="F122" s="302"/>
      <c r="G122" s="302"/>
      <c r="H122" s="302"/>
      <c r="I122" s="302"/>
      <c r="J122" s="302"/>
      <c r="K122" s="302"/>
      <c r="L122" s="302"/>
      <c r="M122" s="303"/>
    </row>
    <row r="123" spans="2:13" ht="12.75">
      <c r="B123" s="215"/>
      <c r="C123" s="215"/>
      <c r="D123" s="216"/>
      <c r="E123" s="216"/>
      <c r="F123" s="216"/>
      <c r="G123" s="216"/>
      <c r="H123" s="216"/>
      <c r="I123" s="216"/>
      <c r="J123" s="216"/>
      <c r="K123" s="216"/>
      <c r="L123" s="216"/>
      <c r="M123" s="216"/>
    </row>
    <row r="124" spans="1:13" s="511" customFormat="1" ht="13.5" thickBot="1">
      <c r="A124" s="510"/>
      <c r="B124" s="304" t="s">
        <v>61</v>
      </c>
      <c r="C124" s="305"/>
      <c r="D124" s="306" t="s">
        <v>92</v>
      </c>
      <c r="E124" s="307">
        <v>1980</v>
      </c>
      <c r="F124" s="307">
        <v>1985</v>
      </c>
      <c r="G124" s="307">
        <v>1990</v>
      </c>
      <c r="H124" s="307">
        <v>1995</v>
      </c>
      <c r="I124" s="307">
        <v>1996</v>
      </c>
      <c r="J124" s="307">
        <v>1997</v>
      </c>
      <c r="K124" s="307">
        <v>1998</v>
      </c>
      <c r="L124" s="307">
        <v>1999</v>
      </c>
      <c r="M124" s="308">
        <v>2000</v>
      </c>
    </row>
    <row r="125" spans="2:13" ht="15">
      <c r="B125" s="287" t="str">
        <f>+ca_1</f>
        <v>A. Private Institutions</v>
      </c>
      <c r="C125" s="373"/>
      <c r="D125" s="200"/>
      <c r="E125" s="310">
        <f aca="true" t="shared" si="13" ref="E125:M125">SUM(E126:E127)</f>
        <v>0</v>
      </c>
      <c r="F125" s="310">
        <f t="shared" si="13"/>
        <v>0</v>
      </c>
      <c r="G125" s="310">
        <f t="shared" si="13"/>
        <v>0</v>
      </c>
      <c r="H125" s="310">
        <f t="shared" si="13"/>
        <v>0</v>
      </c>
      <c r="I125" s="310">
        <f t="shared" si="13"/>
        <v>0</v>
      </c>
      <c r="J125" s="310">
        <f t="shared" si="13"/>
        <v>0</v>
      </c>
      <c r="K125" s="310">
        <f t="shared" si="13"/>
        <v>0</v>
      </c>
      <c r="L125" s="310">
        <f t="shared" si="13"/>
        <v>0</v>
      </c>
      <c r="M125" s="311">
        <f t="shared" si="13"/>
        <v>0</v>
      </c>
    </row>
    <row r="126" spans="2:13" ht="15">
      <c r="B126" s="288"/>
      <c r="C126" s="360" t="s">
        <v>71</v>
      </c>
      <c r="D126" s="201"/>
      <c r="E126" s="483" t="s">
        <v>152</v>
      </c>
      <c r="F126" s="484" t="s">
        <v>152</v>
      </c>
      <c r="G126" s="484" t="s">
        <v>152</v>
      </c>
      <c r="H126" s="484" t="s">
        <v>152</v>
      </c>
      <c r="I126" s="484" t="s">
        <v>152</v>
      </c>
      <c r="J126" s="484" t="s">
        <v>152</v>
      </c>
      <c r="K126" s="484" t="s">
        <v>152</v>
      </c>
      <c r="L126" s="484" t="s">
        <v>152</v>
      </c>
      <c r="M126" s="485" t="s">
        <v>152</v>
      </c>
    </row>
    <row r="127" spans="2:13" ht="15">
      <c r="B127" s="288"/>
      <c r="C127" s="360" t="s">
        <v>72</v>
      </c>
      <c r="D127" s="201"/>
      <c r="E127" s="486" t="s">
        <v>152</v>
      </c>
      <c r="F127" s="487" t="s">
        <v>152</v>
      </c>
      <c r="G127" s="487" t="s">
        <v>152</v>
      </c>
      <c r="H127" s="487" t="s">
        <v>152</v>
      </c>
      <c r="I127" s="487" t="s">
        <v>152</v>
      </c>
      <c r="J127" s="487" t="s">
        <v>152</v>
      </c>
      <c r="K127" s="487" t="s">
        <v>152</v>
      </c>
      <c r="L127" s="487" t="s">
        <v>152</v>
      </c>
      <c r="M127" s="488" t="s">
        <v>152</v>
      </c>
    </row>
    <row r="128" spans="2:13" ht="15">
      <c r="B128" s="288"/>
      <c r="C128" s="360"/>
      <c r="D128" s="201"/>
      <c r="E128" s="480"/>
      <c r="F128" s="478"/>
      <c r="G128" s="478"/>
      <c r="H128" s="478"/>
      <c r="I128" s="478"/>
      <c r="J128" s="478"/>
      <c r="K128" s="478"/>
      <c r="L128" s="478"/>
      <c r="M128" s="479"/>
    </row>
    <row r="129" spans="2:13" ht="15">
      <c r="B129" s="289" t="str">
        <f>+ca_2</f>
        <v>B. Public Institutions</v>
      </c>
      <c r="C129" s="374"/>
      <c r="D129" s="316"/>
      <c r="E129" s="317">
        <f aca="true" t="shared" si="14" ref="E129:M129">SUM(E130:E131)</f>
        <v>0</v>
      </c>
      <c r="F129" s="317">
        <f t="shared" si="14"/>
        <v>0</v>
      </c>
      <c r="G129" s="317">
        <f t="shared" si="14"/>
        <v>0</v>
      </c>
      <c r="H129" s="317">
        <f t="shared" si="14"/>
        <v>0</v>
      </c>
      <c r="I129" s="317">
        <f t="shared" si="14"/>
        <v>0</v>
      </c>
      <c r="J129" s="317">
        <f t="shared" si="14"/>
        <v>0</v>
      </c>
      <c r="K129" s="317">
        <f t="shared" si="14"/>
        <v>0</v>
      </c>
      <c r="L129" s="317">
        <f t="shared" si="14"/>
        <v>0</v>
      </c>
      <c r="M129" s="315">
        <f t="shared" si="14"/>
        <v>0</v>
      </c>
    </row>
    <row r="130" spans="2:13" ht="15">
      <c r="B130" s="288"/>
      <c r="C130" s="360" t="s">
        <v>71</v>
      </c>
      <c r="D130" s="201"/>
      <c r="E130" s="483" t="s">
        <v>176</v>
      </c>
      <c r="F130" s="484" t="s">
        <v>176</v>
      </c>
      <c r="G130" s="484" t="s">
        <v>152</v>
      </c>
      <c r="H130" s="484" t="s">
        <v>176</v>
      </c>
      <c r="I130" s="484" t="s">
        <v>176</v>
      </c>
      <c r="J130" s="484" t="s">
        <v>176</v>
      </c>
      <c r="K130" s="484" t="s">
        <v>176</v>
      </c>
      <c r="L130" s="484" t="s">
        <v>176</v>
      </c>
      <c r="M130" s="485" t="s">
        <v>176</v>
      </c>
    </row>
    <row r="131" spans="2:13" ht="15">
      <c r="B131" s="288"/>
      <c r="C131" s="360" t="s">
        <v>72</v>
      </c>
      <c r="D131" s="201"/>
      <c r="E131" s="486" t="s">
        <v>176</v>
      </c>
      <c r="F131" s="487" t="s">
        <v>176</v>
      </c>
      <c r="G131" s="487" t="s">
        <v>152</v>
      </c>
      <c r="H131" s="487" t="s">
        <v>176</v>
      </c>
      <c r="I131" s="487" t="s">
        <v>176</v>
      </c>
      <c r="J131" s="487" t="s">
        <v>176</v>
      </c>
      <c r="K131" s="487" t="s">
        <v>176</v>
      </c>
      <c r="L131" s="487" t="s">
        <v>176</v>
      </c>
      <c r="M131" s="488" t="s">
        <v>176</v>
      </c>
    </row>
    <row r="132" spans="2:13" ht="15">
      <c r="B132" s="288"/>
      <c r="C132" s="360"/>
      <c r="D132" s="201"/>
      <c r="E132" s="489"/>
      <c r="F132" s="490"/>
      <c r="G132" s="490"/>
      <c r="H132" s="490"/>
      <c r="I132" s="490"/>
      <c r="J132" s="490"/>
      <c r="K132" s="490"/>
      <c r="L132" s="490"/>
      <c r="M132" s="491"/>
    </row>
    <row r="133" spans="2:13" ht="15">
      <c r="B133" s="289" t="str">
        <f>+ca_3</f>
        <v>C.Total (private and public) </v>
      </c>
      <c r="C133" s="374"/>
      <c r="D133" s="316"/>
      <c r="E133" s="317">
        <f aca="true" t="shared" si="15" ref="E133:M133">SUM(E134:E136)</f>
        <v>0</v>
      </c>
      <c r="F133" s="317">
        <f t="shared" si="15"/>
        <v>0</v>
      </c>
      <c r="G133" s="317">
        <f t="shared" si="15"/>
        <v>0</v>
      </c>
      <c r="H133" s="317">
        <f t="shared" si="15"/>
        <v>0</v>
      </c>
      <c r="I133" s="317">
        <f t="shared" si="15"/>
        <v>0</v>
      </c>
      <c r="J133" s="317">
        <f t="shared" si="15"/>
        <v>0</v>
      </c>
      <c r="K133" s="317">
        <f t="shared" si="15"/>
        <v>0</v>
      </c>
      <c r="L133" s="317">
        <f t="shared" si="15"/>
        <v>0</v>
      </c>
      <c r="M133" s="315">
        <f t="shared" si="15"/>
        <v>0</v>
      </c>
    </row>
    <row r="134" spans="2:13" ht="15">
      <c r="B134" s="288"/>
      <c r="C134" s="360" t="str">
        <f>+ge_1</f>
        <v>1. Capital city</v>
      </c>
      <c r="D134" s="324"/>
      <c r="E134" s="325">
        <f aca="true" t="shared" si="16" ref="E134:M134">SUM(E126,E130)</f>
        <v>0</v>
      </c>
      <c r="F134" s="325">
        <f t="shared" si="16"/>
        <v>0</v>
      </c>
      <c r="G134" s="325">
        <f t="shared" si="16"/>
        <v>0</v>
      </c>
      <c r="H134" s="325">
        <f t="shared" si="16"/>
        <v>0</v>
      </c>
      <c r="I134" s="325">
        <f t="shared" si="16"/>
        <v>0</v>
      </c>
      <c r="J134" s="325">
        <f t="shared" si="16"/>
        <v>0</v>
      </c>
      <c r="K134" s="325">
        <f t="shared" si="16"/>
        <v>0</v>
      </c>
      <c r="L134" s="325">
        <f t="shared" si="16"/>
        <v>0</v>
      </c>
      <c r="M134" s="375">
        <f t="shared" si="16"/>
        <v>0</v>
      </c>
    </row>
    <row r="135" spans="2:13" ht="15">
      <c r="B135" s="288"/>
      <c r="C135" s="360" t="str">
        <f>+ge_2</f>
        <v>2. Non capital city</v>
      </c>
      <c r="D135" s="324"/>
      <c r="E135" s="326">
        <f aca="true" t="shared" si="17" ref="E135:M135">SUM(E127,E131)</f>
        <v>0</v>
      </c>
      <c r="F135" s="326">
        <f t="shared" si="17"/>
        <v>0</v>
      </c>
      <c r="G135" s="326">
        <f t="shared" si="17"/>
        <v>0</v>
      </c>
      <c r="H135" s="326">
        <f t="shared" si="17"/>
        <v>0</v>
      </c>
      <c r="I135" s="326">
        <f t="shared" si="17"/>
        <v>0</v>
      </c>
      <c r="J135" s="326">
        <f t="shared" si="17"/>
        <v>0</v>
      </c>
      <c r="K135" s="326">
        <f t="shared" si="17"/>
        <v>0</v>
      </c>
      <c r="L135" s="326">
        <f t="shared" si="17"/>
        <v>0</v>
      </c>
      <c r="M135" s="327">
        <f t="shared" si="17"/>
        <v>0</v>
      </c>
    </row>
    <row r="136" spans="2:13" ht="15">
      <c r="B136" s="354"/>
      <c r="C136" s="376"/>
      <c r="D136" s="377"/>
      <c r="E136" s="357"/>
      <c r="F136" s="358"/>
      <c r="G136" s="358"/>
      <c r="H136" s="358"/>
      <c r="I136" s="358"/>
      <c r="J136" s="358"/>
      <c r="K136" s="358"/>
      <c r="L136" s="358"/>
      <c r="M136" s="359"/>
    </row>
    <row r="137" ht="12.75">
      <c r="B137" s="293"/>
    </row>
    <row r="138" spans="2:13" s="511" customFormat="1" ht="12.75">
      <c r="B138" s="89" t="s">
        <v>134</v>
      </c>
      <c r="C138" s="90"/>
      <c r="D138" s="153"/>
      <c r="E138" s="218">
        <v>1980</v>
      </c>
      <c r="F138" s="218">
        <v>1985</v>
      </c>
      <c r="G138" s="218">
        <v>1990</v>
      </c>
      <c r="H138" s="218">
        <v>1995</v>
      </c>
      <c r="I138" s="218">
        <v>1996</v>
      </c>
      <c r="J138" s="218">
        <v>1997</v>
      </c>
      <c r="K138" s="218">
        <v>1998</v>
      </c>
      <c r="L138" s="218">
        <v>1999</v>
      </c>
      <c r="M138" s="220">
        <v>2000</v>
      </c>
    </row>
    <row r="139" spans="1:13" s="482" customFormat="1" ht="24.75" customHeight="1">
      <c r="A139" s="372"/>
      <c r="B139" s="44">
        <v>1</v>
      </c>
      <c r="C139" s="365" t="s">
        <v>111</v>
      </c>
      <c r="D139" s="366"/>
      <c r="E139" s="46" t="str">
        <f aca="true" t="shared" si="18" ref="E139:M139">+IF(E133&gt;0,E134/E133,"-")</f>
        <v>-</v>
      </c>
      <c r="F139" s="46" t="str">
        <f t="shared" si="18"/>
        <v>-</v>
      </c>
      <c r="G139" s="46" t="str">
        <f t="shared" si="18"/>
        <v>-</v>
      </c>
      <c r="H139" s="46" t="str">
        <f t="shared" si="18"/>
        <v>-</v>
      </c>
      <c r="I139" s="46" t="str">
        <f t="shared" si="18"/>
        <v>-</v>
      </c>
      <c r="J139" s="46" t="str">
        <f t="shared" si="18"/>
        <v>-</v>
      </c>
      <c r="K139" s="46" t="str">
        <f t="shared" si="18"/>
        <v>-</v>
      </c>
      <c r="L139" s="46" t="str">
        <f t="shared" si="18"/>
        <v>-</v>
      </c>
      <c r="M139" s="47" t="str">
        <f t="shared" si="18"/>
        <v>-</v>
      </c>
    </row>
    <row r="140" spans="2:13" s="482" customFormat="1" ht="24.75" customHeight="1">
      <c r="B140" s="37">
        <v>2</v>
      </c>
      <c r="C140" s="367" t="s">
        <v>112</v>
      </c>
      <c r="D140" s="337"/>
      <c r="E140" s="39" t="str">
        <f aca="true" t="shared" si="19" ref="E140:M140">+IF(E125&gt;0,E126/E125,"-")</f>
        <v>-</v>
      </c>
      <c r="F140" s="39" t="str">
        <f t="shared" si="19"/>
        <v>-</v>
      </c>
      <c r="G140" s="39" t="str">
        <f t="shared" si="19"/>
        <v>-</v>
      </c>
      <c r="H140" s="39" t="str">
        <f t="shared" si="19"/>
        <v>-</v>
      </c>
      <c r="I140" s="39" t="str">
        <f t="shared" si="19"/>
        <v>-</v>
      </c>
      <c r="J140" s="39" t="str">
        <f t="shared" si="19"/>
        <v>-</v>
      </c>
      <c r="K140" s="39" t="str">
        <f t="shared" si="19"/>
        <v>-</v>
      </c>
      <c r="L140" s="39" t="str">
        <f t="shared" si="19"/>
        <v>-</v>
      </c>
      <c r="M140" s="40" t="str">
        <f t="shared" si="19"/>
        <v>-</v>
      </c>
    </row>
    <row r="141" spans="2:13" s="482" customFormat="1" ht="24.75" customHeight="1">
      <c r="B141" s="41">
        <v>3</v>
      </c>
      <c r="C141" s="367" t="s">
        <v>113</v>
      </c>
      <c r="D141" s="341"/>
      <c r="E141" s="42" t="str">
        <f aca="true" t="shared" si="20" ref="E141:M141">+IF(E129&gt;0,E130/E129,"-")</f>
        <v>-</v>
      </c>
      <c r="F141" s="42" t="str">
        <f t="shared" si="20"/>
        <v>-</v>
      </c>
      <c r="G141" s="42" t="str">
        <f t="shared" si="20"/>
        <v>-</v>
      </c>
      <c r="H141" s="42" t="str">
        <f t="shared" si="20"/>
        <v>-</v>
      </c>
      <c r="I141" s="42" t="str">
        <f t="shared" si="20"/>
        <v>-</v>
      </c>
      <c r="J141" s="42" t="str">
        <f t="shared" si="20"/>
        <v>-</v>
      </c>
      <c r="K141" s="42" t="str">
        <f t="shared" si="20"/>
        <v>-</v>
      </c>
      <c r="L141" s="42" t="str">
        <f t="shared" si="20"/>
        <v>-</v>
      </c>
      <c r="M141" s="43" t="str">
        <f t="shared" si="20"/>
        <v>-</v>
      </c>
    </row>
    <row r="142" spans="2:13" ht="12.75">
      <c r="B142" s="293"/>
      <c r="C142" s="215"/>
      <c r="D142" s="216"/>
      <c r="E142" s="216"/>
      <c r="F142" s="216"/>
      <c r="G142" s="216"/>
      <c r="H142" s="216"/>
      <c r="I142" s="216"/>
      <c r="J142" s="216"/>
      <c r="K142" s="216"/>
      <c r="L142" s="216"/>
      <c r="M142" s="216"/>
    </row>
    <row r="143" spans="2:13" s="511" customFormat="1" ht="11.25" customHeight="1">
      <c r="B143" s="294" t="s">
        <v>96</v>
      </c>
      <c r="C143" s="272"/>
      <c r="D143" s="273"/>
      <c r="E143" s="273"/>
      <c r="F143" s="273"/>
      <c r="G143" s="273"/>
      <c r="H143" s="273"/>
      <c r="I143" s="273"/>
      <c r="J143" s="273"/>
      <c r="K143" s="273"/>
      <c r="L143" s="273"/>
      <c r="M143" s="274"/>
    </row>
    <row r="144" spans="2:13" s="511" customFormat="1" ht="11.25" customHeight="1">
      <c r="B144" s="295" t="s">
        <v>97</v>
      </c>
      <c r="C144" s="275" t="s">
        <v>98</v>
      </c>
      <c r="D144" s="276"/>
      <c r="E144" s="276"/>
      <c r="F144" s="276"/>
      <c r="G144" s="276"/>
      <c r="H144" s="276"/>
      <c r="I144" s="276"/>
      <c r="J144" s="276"/>
      <c r="K144" s="276"/>
      <c r="L144" s="276"/>
      <c r="M144" s="277"/>
    </row>
    <row r="145" spans="1:13" ht="23.25" customHeight="1">
      <c r="A145" s="372"/>
      <c r="B145" s="296"/>
      <c r="C145" s="537"/>
      <c r="D145" s="538"/>
      <c r="E145" s="538"/>
      <c r="F145" s="538"/>
      <c r="G145" s="538"/>
      <c r="H145" s="538"/>
      <c r="I145" s="538"/>
      <c r="J145" s="538"/>
      <c r="K145" s="538"/>
      <c r="L145" s="538"/>
      <c r="M145" s="539"/>
    </row>
    <row r="146" spans="1:13" ht="13.5" customHeight="1">
      <c r="A146" s="372"/>
      <c r="B146" s="297"/>
      <c r="C146" s="537"/>
      <c r="D146" s="538"/>
      <c r="E146" s="538"/>
      <c r="F146" s="538"/>
      <c r="G146" s="538"/>
      <c r="H146" s="538"/>
      <c r="I146" s="538"/>
      <c r="J146" s="538"/>
      <c r="K146" s="538"/>
      <c r="L146" s="538"/>
      <c r="M146" s="539"/>
    </row>
    <row r="147" spans="1:13" ht="13.5" customHeight="1">
      <c r="A147" s="372"/>
      <c r="B147" s="297"/>
      <c r="C147" s="537"/>
      <c r="D147" s="538"/>
      <c r="E147" s="538"/>
      <c r="F147" s="538"/>
      <c r="G147" s="538"/>
      <c r="H147" s="538"/>
      <c r="I147" s="538"/>
      <c r="J147" s="538"/>
      <c r="K147" s="538"/>
      <c r="L147" s="538"/>
      <c r="M147" s="539"/>
    </row>
    <row r="148" spans="1:13" ht="13.5" customHeight="1">
      <c r="A148" s="372"/>
      <c r="B148" s="297"/>
      <c r="C148" s="537"/>
      <c r="D148" s="538"/>
      <c r="E148" s="538"/>
      <c r="F148" s="538"/>
      <c r="G148" s="538"/>
      <c r="H148" s="538"/>
      <c r="I148" s="538"/>
      <c r="J148" s="538"/>
      <c r="K148" s="538"/>
      <c r="L148" s="538"/>
      <c r="M148" s="539"/>
    </row>
    <row r="149" spans="1:13" ht="13.5" customHeight="1">
      <c r="A149" s="372"/>
      <c r="B149" s="297"/>
      <c r="C149" s="537"/>
      <c r="D149" s="538"/>
      <c r="E149" s="538"/>
      <c r="F149" s="538"/>
      <c r="G149" s="538"/>
      <c r="H149" s="538"/>
      <c r="I149" s="538"/>
      <c r="J149" s="538"/>
      <c r="K149" s="538"/>
      <c r="L149" s="538"/>
      <c r="M149" s="539"/>
    </row>
    <row r="150" spans="1:13" ht="13.5" customHeight="1">
      <c r="A150" s="372"/>
      <c r="B150" s="298"/>
      <c r="C150" s="547"/>
      <c r="D150" s="548"/>
      <c r="E150" s="548"/>
      <c r="F150" s="548"/>
      <c r="G150" s="548"/>
      <c r="H150" s="548"/>
      <c r="I150" s="548"/>
      <c r="J150" s="548"/>
      <c r="K150" s="548"/>
      <c r="L150" s="548"/>
      <c r="M150" s="549"/>
    </row>
    <row r="151" spans="1:13" ht="13.5" customHeight="1">
      <c r="A151" s="372"/>
      <c r="B151" s="299"/>
      <c r="C151" s="370"/>
      <c r="D151" s="371"/>
      <c r="E151" s="371"/>
      <c r="F151" s="371"/>
      <c r="G151" s="371"/>
      <c r="H151" s="371"/>
      <c r="I151" s="371"/>
      <c r="J151" s="371"/>
      <c r="K151" s="371"/>
      <c r="L151" s="371"/>
      <c r="M151" s="371"/>
    </row>
    <row r="152" spans="1:13" ht="13.5" customHeight="1">
      <c r="A152" s="372"/>
      <c r="B152" s="299"/>
      <c r="C152" s="370"/>
      <c r="D152" s="371"/>
      <c r="E152" s="371"/>
      <c r="F152" s="371"/>
      <c r="G152" s="371"/>
      <c r="H152" s="371"/>
      <c r="I152" s="371"/>
      <c r="J152" s="371"/>
      <c r="K152" s="371"/>
      <c r="L152" s="371"/>
      <c r="M152" s="371"/>
    </row>
    <row r="153" spans="1:13" ht="13.5" customHeight="1">
      <c r="A153" s="372"/>
      <c r="B153" s="299"/>
      <c r="C153" s="370"/>
      <c r="D153" s="371"/>
      <c r="E153" s="371"/>
      <c r="F153" s="371"/>
      <c r="G153" s="371"/>
      <c r="H153" s="371"/>
      <c r="I153" s="371"/>
      <c r="J153" s="371"/>
      <c r="K153" s="371"/>
      <c r="L153" s="371"/>
      <c r="M153" s="371"/>
    </row>
    <row r="154" spans="1:13" ht="13.5" customHeight="1">
      <c r="A154" s="372"/>
      <c r="B154" s="299"/>
      <c r="C154" s="370"/>
      <c r="D154" s="371"/>
      <c r="E154" s="371"/>
      <c r="F154" s="371"/>
      <c r="G154" s="371"/>
      <c r="H154" s="371"/>
      <c r="I154" s="371"/>
      <c r="J154" s="371"/>
      <c r="K154" s="371"/>
      <c r="L154" s="371"/>
      <c r="M154" s="371"/>
    </row>
    <row r="155" spans="1:13" ht="13.5" customHeight="1">
      <c r="A155" s="372"/>
      <c r="B155" s="299"/>
      <c r="C155" s="370"/>
      <c r="D155" s="371"/>
      <c r="E155" s="371"/>
      <c r="F155" s="371"/>
      <c r="G155" s="371"/>
      <c r="H155" s="371"/>
      <c r="I155" s="371"/>
      <c r="J155" s="371"/>
      <c r="K155" s="371"/>
      <c r="L155" s="371"/>
      <c r="M155" s="371"/>
    </row>
    <row r="170" spans="2:11" ht="12.75">
      <c r="B170" s="205"/>
      <c r="C170" s="205"/>
      <c r="D170" s="206"/>
      <c r="E170" s="205"/>
      <c r="F170" s="205"/>
      <c r="G170" s="205"/>
      <c r="H170" s="205"/>
      <c r="I170" s="345"/>
      <c r="J170" s="345"/>
      <c r="K170" s="345"/>
    </row>
    <row r="174" spans="2:13" ht="18.75" customHeight="1">
      <c r="B174" s="300" t="str">
        <f>+Index!B12</f>
        <v>II.4. Enrollments by time status of students</v>
      </c>
      <c r="C174" s="301"/>
      <c r="D174" s="302"/>
      <c r="E174" s="302"/>
      <c r="F174" s="302"/>
      <c r="G174" s="302"/>
      <c r="H174" s="302"/>
      <c r="I174" s="302"/>
      <c r="J174" s="302"/>
      <c r="K174" s="302"/>
      <c r="L174" s="302"/>
      <c r="M174" s="303"/>
    </row>
    <row r="175" spans="2:13" ht="12.75">
      <c r="B175" s="215"/>
      <c r="C175" s="215"/>
      <c r="D175" s="216"/>
      <c r="E175" s="216"/>
      <c r="F175" s="216"/>
      <c r="G175" s="216"/>
      <c r="H175" s="216"/>
      <c r="I175" s="216"/>
      <c r="J175" s="216"/>
      <c r="K175" s="216"/>
      <c r="L175" s="216"/>
      <c r="M175" s="216"/>
    </row>
    <row r="176" spans="1:13" s="511" customFormat="1" ht="13.5" thickBot="1">
      <c r="A176" s="510"/>
      <c r="B176" s="304" t="s">
        <v>61</v>
      </c>
      <c r="C176" s="305"/>
      <c r="D176" s="306" t="s">
        <v>92</v>
      </c>
      <c r="E176" s="307">
        <v>1980</v>
      </c>
      <c r="F176" s="307">
        <v>1985</v>
      </c>
      <c r="G176" s="307">
        <v>1990</v>
      </c>
      <c r="H176" s="307">
        <v>1995</v>
      </c>
      <c r="I176" s="307">
        <v>1996</v>
      </c>
      <c r="J176" s="307">
        <v>1997</v>
      </c>
      <c r="K176" s="307">
        <v>1998</v>
      </c>
      <c r="L176" s="307">
        <v>1999</v>
      </c>
      <c r="M176" s="308">
        <v>2000</v>
      </c>
    </row>
    <row r="177" spans="2:13" ht="12.75">
      <c r="B177" s="292" t="str">
        <f>+ca_1</f>
        <v>A. Private Institutions</v>
      </c>
      <c r="C177" s="373"/>
      <c r="D177" s="350"/>
      <c r="E177" s="223">
        <f aca="true" t="shared" si="21" ref="E177:M177">SUM(E178:E180)</f>
        <v>0</v>
      </c>
      <c r="F177" s="223">
        <f t="shared" si="21"/>
        <v>0</v>
      </c>
      <c r="G177" s="223">
        <f t="shared" si="21"/>
        <v>0</v>
      </c>
      <c r="H177" s="223">
        <f t="shared" si="21"/>
        <v>0</v>
      </c>
      <c r="I177" s="223">
        <f t="shared" si="21"/>
        <v>0</v>
      </c>
      <c r="J177" s="223">
        <f t="shared" si="21"/>
        <v>0</v>
      </c>
      <c r="K177" s="223">
        <f t="shared" si="21"/>
        <v>0</v>
      </c>
      <c r="L177" s="223">
        <f t="shared" si="21"/>
        <v>0</v>
      </c>
      <c r="M177" s="224">
        <f t="shared" si="21"/>
        <v>0</v>
      </c>
    </row>
    <row r="178" spans="2:13" ht="12.75">
      <c r="B178" s="288"/>
      <c r="C178" s="360" t="str">
        <f>+es_1</f>
        <v>1. Full time</v>
      </c>
      <c r="D178" s="351"/>
      <c r="E178" s="378" t="s">
        <v>152</v>
      </c>
      <c r="F178" s="378" t="s">
        <v>152</v>
      </c>
      <c r="G178" s="378" t="s">
        <v>152</v>
      </c>
      <c r="H178" s="378" t="s">
        <v>152</v>
      </c>
      <c r="I178" s="378" t="s">
        <v>152</v>
      </c>
      <c r="J178" s="378" t="s">
        <v>152</v>
      </c>
      <c r="K178" s="378" t="s">
        <v>152</v>
      </c>
      <c r="L178" s="378" t="s">
        <v>152</v>
      </c>
      <c r="M178" s="379" t="s">
        <v>152</v>
      </c>
    </row>
    <row r="179" spans="2:13" ht="12.75">
      <c r="B179" s="288"/>
      <c r="C179" s="360" t="str">
        <f>+es_2</f>
        <v>2. Part time</v>
      </c>
      <c r="D179" s="351"/>
      <c r="E179" s="380" t="s">
        <v>152</v>
      </c>
      <c r="F179" s="380" t="s">
        <v>152</v>
      </c>
      <c r="G179" s="380" t="s">
        <v>152</v>
      </c>
      <c r="H179" s="380" t="s">
        <v>152</v>
      </c>
      <c r="I179" s="380" t="s">
        <v>152</v>
      </c>
      <c r="J179" s="380" t="s">
        <v>152</v>
      </c>
      <c r="K179" s="380" t="s">
        <v>152</v>
      </c>
      <c r="L179" s="380" t="s">
        <v>152</v>
      </c>
      <c r="M179" s="381" t="s">
        <v>152</v>
      </c>
    </row>
    <row r="180" spans="2:13" ht="12.75">
      <c r="B180" s="288"/>
      <c r="C180" s="360"/>
      <c r="D180" s="351"/>
      <c r="E180" s="378" t="s">
        <v>152</v>
      </c>
      <c r="F180" s="378" t="s">
        <v>152</v>
      </c>
      <c r="G180" s="378" t="s">
        <v>152</v>
      </c>
      <c r="H180" s="378" t="s">
        <v>152</v>
      </c>
      <c r="I180" s="378" t="s">
        <v>152</v>
      </c>
      <c r="J180" s="378" t="s">
        <v>152</v>
      </c>
      <c r="K180" s="378" t="s">
        <v>152</v>
      </c>
      <c r="L180" s="378" t="s">
        <v>152</v>
      </c>
      <c r="M180" s="378" t="s">
        <v>152</v>
      </c>
    </row>
    <row r="181" spans="2:13" ht="12.75">
      <c r="B181" s="382" t="str">
        <f>+ca_2</f>
        <v>B. Public Institutions</v>
      </c>
      <c r="C181" s="374"/>
      <c r="D181" s="352"/>
      <c r="E181" s="235">
        <f aca="true" t="shared" si="22" ref="E181:M181">SUM(E182:E184)</f>
        <v>0</v>
      </c>
      <c r="F181" s="235">
        <f t="shared" si="22"/>
        <v>0</v>
      </c>
      <c r="G181" s="235">
        <f t="shared" si="22"/>
        <v>0</v>
      </c>
      <c r="H181" s="235">
        <f t="shared" si="22"/>
        <v>0</v>
      </c>
      <c r="I181" s="235">
        <f t="shared" si="22"/>
        <v>0</v>
      </c>
      <c r="J181" s="235">
        <f t="shared" si="22"/>
        <v>0</v>
      </c>
      <c r="K181" s="235">
        <f t="shared" si="22"/>
        <v>0</v>
      </c>
      <c r="L181" s="235">
        <f t="shared" si="22"/>
        <v>0</v>
      </c>
      <c r="M181" s="231">
        <f t="shared" si="22"/>
        <v>0</v>
      </c>
    </row>
    <row r="182" spans="2:13" ht="12.75">
      <c r="B182" s="288"/>
      <c r="C182" s="360" t="str">
        <f>+es_1</f>
        <v>1. Full time</v>
      </c>
      <c r="D182" s="351"/>
      <c r="E182" s="378" t="s">
        <v>152</v>
      </c>
      <c r="F182" s="378" t="s">
        <v>152</v>
      </c>
      <c r="G182" s="378" t="s">
        <v>152</v>
      </c>
      <c r="H182" s="378" t="s">
        <v>152</v>
      </c>
      <c r="I182" s="378" t="s">
        <v>152</v>
      </c>
      <c r="J182" s="378" t="s">
        <v>152</v>
      </c>
      <c r="K182" s="378" t="s">
        <v>152</v>
      </c>
      <c r="L182" s="378" t="s">
        <v>152</v>
      </c>
      <c r="M182" s="378" t="s">
        <v>152</v>
      </c>
    </row>
    <row r="183" spans="2:13" ht="12.75">
      <c r="B183" s="288"/>
      <c r="C183" s="360" t="str">
        <f>+es_2</f>
        <v>2. Part time</v>
      </c>
      <c r="D183" s="351"/>
      <c r="E183" s="378" t="s">
        <v>152</v>
      </c>
      <c r="F183" s="378" t="s">
        <v>152</v>
      </c>
      <c r="G183" s="378" t="s">
        <v>152</v>
      </c>
      <c r="H183" s="378" t="s">
        <v>152</v>
      </c>
      <c r="I183" s="378" t="s">
        <v>152</v>
      </c>
      <c r="J183" s="378" t="s">
        <v>152</v>
      </c>
      <c r="K183" s="378" t="s">
        <v>152</v>
      </c>
      <c r="L183" s="378" t="s">
        <v>152</v>
      </c>
      <c r="M183" s="378" t="s">
        <v>152</v>
      </c>
    </row>
    <row r="184" spans="2:13" ht="12.75">
      <c r="B184" s="288"/>
      <c r="C184" s="360"/>
      <c r="D184" s="351"/>
      <c r="E184" s="378" t="s">
        <v>152</v>
      </c>
      <c r="F184" s="378" t="s">
        <v>152</v>
      </c>
      <c r="G184" s="378" t="s">
        <v>152</v>
      </c>
      <c r="H184" s="378" t="s">
        <v>152</v>
      </c>
      <c r="I184" s="378" t="s">
        <v>152</v>
      </c>
      <c r="J184" s="378" t="s">
        <v>152</v>
      </c>
      <c r="K184" s="378" t="s">
        <v>152</v>
      </c>
      <c r="L184" s="378" t="s">
        <v>152</v>
      </c>
      <c r="M184" s="378" t="s">
        <v>152</v>
      </c>
    </row>
    <row r="185" spans="2:13" ht="12.75">
      <c r="B185" s="289" t="str">
        <f>+ca_3</f>
        <v>C.Total (private and public) </v>
      </c>
      <c r="C185" s="374"/>
      <c r="D185" s="352"/>
      <c r="E185" s="235"/>
      <c r="F185" s="235"/>
      <c r="G185" s="235"/>
      <c r="H185" s="235"/>
      <c r="I185" s="235"/>
      <c r="J185" s="235"/>
      <c r="K185" s="235"/>
      <c r="L185" s="235"/>
      <c r="M185" s="231"/>
    </row>
    <row r="186" spans="2:13" ht="12.75">
      <c r="B186" s="288"/>
      <c r="C186" s="360" t="str">
        <f>+es_1</f>
        <v>1. Full time</v>
      </c>
      <c r="D186" s="353"/>
      <c r="E186" s="246"/>
      <c r="F186" s="246"/>
      <c r="G186" s="246"/>
      <c r="H186" s="246"/>
      <c r="I186" s="246"/>
      <c r="J186" s="246"/>
      <c r="K186" s="246"/>
      <c r="L186" s="246"/>
      <c r="M186" s="247"/>
    </row>
    <row r="187" spans="2:13" ht="12.75">
      <c r="B187" s="288"/>
      <c r="C187" s="360" t="str">
        <f>+es_2</f>
        <v>2. Part time</v>
      </c>
      <c r="D187" s="353"/>
      <c r="E187" s="249"/>
      <c r="F187" s="249"/>
      <c r="G187" s="249"/>
      <c r="H187" s="249"/>
      <c r="I187" s="249"/>
      <c r="J187" s="249"/>
      <c r="K187" s="249"/>
      <c r="L187" s="249"/>
      <c r="M187" s="250"/>
    </row>
    <row r="188" spans="1:13" ht="12.75">
      <c r="A188" s="372"/>
      <c r="B188" s="354"/>
      <c r="C188" s="376"/>
      <c r="D188" s="356"/>
      <c r="E188" s="256"/>
      <c r="F188" s="256"/>
      <c r="G188" s="256"/>
      <c r="H188" s="256"/>
      <c r="I188" s="256"/>
      <c r="J188" s="256"/>
      <c r="K188" s="256"/>
      <c r="L188" s="256"/>
      <c r="M188" s="257"/>
    </row>
    <row r="189" ht="12.75">
      <c r="B189" s="293"/>
    </row>
    <row r="190" spans="2:13" s="511" customFormat="1" ht="12.75">
      <c r="B190" s="89" t="s">
        <v>134</v>
      </c>
      <c r="C190" s="90"/>
      <c r="D190" s="153"/>
      <c r="E190" s="218">
        <v>1980</v>
      </c>
      <c r="F190" s="218">
        <v>1985</v>
      </c>
      <c r="G190" s="218">
        <v>1990</v>
      </c>
      <c r="H190" s="218">
        <v>1995</v>
      </c>
      <c r="I190" s="218">
        <v>1996</v>
      </c>
      <c r="J190" s="218">
        <v>1997</v>
      </c>
      <c r="K190" s="218">
        <v>1998</v>
      </c>
      <c r="L190" s="218">
        <v>1999</v>
      </c>
      <c r="M190" s="220">
        <v>2000</v>
      </c>
    </row>
    <row r="191" spans="1:13" s="482" customFormat="1" ht="32.25" customHeight="1">
      <c r="A191" s="372"/>
      <c r="B191" s="44">
        <v>1</v>
      </c>
      <c r="C191" s="365" t="s">
        <v>114</v>
      </c>
      <c r="D191" s="366"/>
      <c r="E191" s="46" t="str">
        <f aca="true" t="shared" si="23" ref="E191:M191">+IF(E185&gt;0,E186/E185,"-")</f>
        <v>-</v>
      </c>
      <c r="F191" s="46" t="str">
        <f t="shared" si="23"/>
        <v>-</v>
      </c>
      <c r="G191" s="46" t="str">
        <f t="shared" si="23"/>
        <v>-</v>
      </c>
      <c r="H191" s="46" t="str">
        <f t="shared" si="23"/>
        <v>-</v>
      </c>
      <c r="I191" s="46" t="str">
        <f t="shared" si="23"/>
        <v>-</v>
      </c>
      <c r="J191" s="46" t="str">
        <f t="shared" si="23"/>
        <v>-</v>
      </c>
      <c r="K191" s="46" t="str">
        <f t="shared" si="23"/>
        <v>-</v>
      </c>
      <c r="L191" s="46" t="str">
        <f t="shared" si="23"/>
        <v>-</v>
      </c>
      <c r="M191" s="47" t="str">
        <f t="shared" si="23"/>
        <v>-</v>
      </c>
    </row>
    <row r="192" spans="2:13" s="482" customFormat="1" ht="37.5" customHeight="1">
      <c r="B192" s="37">
        <v>2</v>
      </c>
      <c r="C192" s="367" t="s">
        <v>115</v>
      </c>
      <c r="D192" s="337"/>
      <c r="E192" s="39" t="str">
        <f aca="true" t="shared" si="24" ref="E192:M192">+IF(E177&gt;0,E178/E177,"-")</f>
        <v>-</v>
      </c>
      <c r="F192" s="39" t="str">
        <f t="shared" si="24"/>
        <v>-</v>
      </c>
      <c r="G192" s="39" t="str">
        <f t="shared" si="24"/>
        <v>-</v>
      </c>
      <c r="H192" s="39" t="str">
        <f t="shared" si="24"/>
        <v>-</v>
      </c>
      <c r="I192" s="39" t="str">
        <f t="shared" si="24"/>
        <v>-</v>
      </c>
      <c r="J192" s="39" t="str">
        <f t="shared" si="24"/>
        <v>-</v>
      </c>
      <c r="K192" s="39" t="str">
        <f t="shared" si="24"/>
        <v>-</v>
      </c>
      <c r="L192" s="39" t="str">
        <f t="shared" si="24"/>
        <v>-</v>
      </c>
      <c r="M192" s="40" t="str">
        <f t="shared" si="24"/>
        <v>-</v>
      </c>
    </row>
    <row r="193" spans="2:13" s="482" customFormat="1" ht="39" customHeight="1">
      <c r="B193" s="41">
        <v>3</v>
      </c>
      <c r="C193" s="368" t="s">
        <v>116</v>
      </c>
      <c r="D193" s="341"/>
      <c r="E193" s="42" t="str">
        <f aca="true" t="shared" si="25" ref="E193:M193">+IF(E181&gt;0,E182/E181,"-")</f>
        <v>-</v>
      </c>
      <c r="F193" s="42" t="str">
        <f t="shared" si="25"/>
        <v>-</v>
      </c>
      <c r="G193" s="42" t="str">
        <f t="shared" si="25"/>
        <v>-</v>
      </c>
      <c r="H193" s="42" t="str">
        <f t="shared" si="25"/>
        <v>-</v>
      </c>
      <c r="I193" s="42" t="str">
        <f t="shared" si="25"/>
        <v>-</v>
      </c>
      <c r="J193" s="42" t="str">
        <f t="shared" si="25"/>
        <v>-</v>
      </c>
      <c r="K193" s="42" t="str">
        <f t="shared" si="25"/>
        <v>-</v>
      </c>
      <c r="L193" s="42" t="str">
        <f t="shared" si="25"/>
        <v>-</v>
      </c>
      <c r="M193" s="43" t="str">
        <f t="shared" si="25"/>
        <v>-</v>
      </c>
    </row>
    <row r="194" spans="2:13" ht="12.75">
      <c r="B194" s="293"/>
      <c r="C194" s="215"/>
      <c r="D194" s="216"/>
      <c r="E194" s="216"/>
      <c r="F194" s="216"/>
      <c r="G194" s="216"/>
      <c r="H194" s="216"/>
      <c r="I194" s="216"/>
      <c r="J194" s="216"/>
      <c r="K194" s="216"/>
      <c r="L194" s="216"/>
      <c r="M194" s="216"/>
    </row>
    <row r="195" spans="2:13" s="511" customFormat="1" ht="11.25" customHeight="1">
      <c r="B195" s="342" t="s">
        <v>96</v>
      </c>
      <c r="C195" s="272"/>
      <c r="D195" s="273"/>
      <c r="E195" s="273"/>
      <c r="F195" s="273"/>
      <c r="G195" s="273"/>
      <c r="H195" s="273"/>
      <c r="I195" s="273"/>
      <c r="J195" s="273"/>
      <c r="K195" s="273"/>
      <c r="L195" s="273"/>
      <c r="M195" s="274"/>
    </row>
    <row r="196" spans="2:13" s="511" customFormat="1" ht="11.25" customHeight="1">
      <c r="B196" s="295" t="s">
        <v>97</v>
      </c>
      <c r="C196" s="275" t="s">
        <v>98</v>
      </c>
      <c r="D196" s="276"/>
      <c r="E196" s="276"/>
      <c r="F196" s="276"/>
      <c r="G196" s="276"/>
      <c r="H196" s="276"/>
      <c r="I196" s="276"/>
      <c r="J196" s="276"/>
      <c r="K196" s="276"/>
      <c r="L196" s="276"/>
      <c r="M196" s="277"/>
    </row>
    <row r="197" spans="1:13" ht="13.5" customHeight="1">
      <c r="A197" s="372"/>
      <c r="B197" s="369"/>
      <c r="C197" s="540"/>
      <c r="D197" s="545"/>
      <c r="E197" s="545"/>
      <c r="F197" s="545"/>
      <c r="G197" s="545"/>
      <c r="H197" s="545"/>
      <c r="I197" s="545"/>
      <c r="J197" s="545"/>
      <c r="K197" s="545"/>
      <c r="L197" s="545"/>
      <c r="M197" s="546"/>
    </row>
    <row r="198" spans="1:13" ht="13.5" customHeight="1">
      <c r="A198" s="372"/>
      <c r="B198" s="343"/>
      <c r="C198" s="540"/>
      <c r="D198" s="545"/>
      <c r="E198" s="545"/>
      <c r="F198" s="545"/>
      <c r="G198" s="545"/>
      <c r="H198" s="545"/>
      <c r="I198" s="545"/>
      <c r="J198" s="545"/>
      <c r="K198" s="545"/>
      <c r="L198" s="545"/>
      <c r="M198" s="546"/>
    </row>
    <row r="199" spans="1:13" ht="13.5" customHeight="1">
      <c r="A199" s="372"/>
      <c r="B199" s="343"/>
      <c r="C199" s="540"/>
      <c r="D199" s="545"/>
      <c r="E199" s="545"/>
      <c r="F199" s="545"/>
      <c r="G199" s="545"/>
      <c r="H199" s="545"/>
      <c r="I199" s="545"/>
      <c r="J199" s="545"/>
      <c r="K199" s="545"/>
      <c r="L199" s="545"/>
      <c r="M199" s="546"/>
    </row>
    <row r="200" spans="1:13" ht="13.5" customHeight="1">
      <c r="A200" s="372"/>
      <c r="B200" s="343"/>
      <c r="C200" s="540"/>
      <c r="D200" s="545"/>
      <c r="E200" s="545"/>
      <c r="F200" s="545"/>
      <c r="G200" s="545"/>
      <c r="H200" s="545"/>
      <c r="I200" s="545"/>
      <c r="J200" s="545"/>
      <c r="K200" s="545"/>
      <c r="L200" s="545"/>
      <c r="M200" s="546"/>
    </row>
    <row r="201" spans="1:13" ht="13.5" customHeight="1">
      <c r="A201" s="372"/>
      <c r="B201" s="343"/>
      <c r="C201" s="540"/>
      <c r="D201" s="545"/>
      <c r="E201" s="545"/>
      <c r="F201" s="545"/>
      <c r="G201" s="545"/>
      <c r="H201" s="545"/>
      <c r="I201" s="545"/>
      <c r="J201" s="545"/>
      <c r="K201" s="545"/>
      <c r="L201" s="545"/>
      <c r="M201" s="546"/>
    </row>
    <row r="202" spans="1:13" ht="13.5" customHeight="1">
      <c r="A202" s="372"/>
      <c r="B202" s="344"/>
      <c r="C202" s="540"/>
      <c r="D202" s="545"/>
      <c r="E202" s="545"/>
      <c r="F202" s="545"/>
      <c r="G202" s="545"/>
      <c r="H202" s="545"/>
      <c r="I202" s="545"/>
      <c r="J202" s="545"/>
      <c r="K202" s="545"/>
      <c r="L202" s="545"/>
      <c r="M202" s="546"/>
    </row>
    <row r="203" spans="1:13" ht="13.5" customHeight="1">
      <c r="A203" s="372"/>
      <c r="B203" s="370"/>
      <c r="C203" s="370"/>
      <c r="D203" s="371"/>
      <c r="E203" s="371"/>
      <c r="F203" s="371"/>
      <c r="G203" s="371"/>
      <c r="H203" s="371"/>
      <c r="I203" s="371"/>
      <c r="J203" s="371"/>
      <c r="K203" s="371"/>
      <c r="L203" s="371"/>
      <c r="M203" s="371"/>
    </row>
    <row r="204" spans="1:13" ht="13.5" customHeight="1">
      <c r="A204" s="372"/>
      <c r="B204" s="370"/>
      <c r="C204" s="370"/>
      <c r="D204" s="371"/>
      <c r="E204" s="371"/>
      <c r="F204" s="371"/>
      <c r="G204" s="371"/>
      <c r="H204" s="371"/>
      <c r="I204" s="371"/>
      <c r="J204" s="371"/>
      <c r="K204" s="371"/>
      <c r="L204" s="371"/>
      <c r="M204" s="371"/>
    </row>
    <row r="205" spans="1:13" ht="13.5" customHeight="1">
      <c r="A205" s="372"/>
      <c r="B205" s="370"/>
      <c r="C205" s="370"/>
      <c r="D205" s="371"/>
      <c r="E205" s="371"/>
      <c r="F205" s="371"/>
      <c r="G205" s="371"/>
      <c r="H205" s="371"/>
      <c r="I205" s="371"/>
      <c r="J205" s="371"/>
      <c r="K205" s="371"/>
      <c r="L205" s="371"/>
      <c r="M205" s="371"/>
    </row>
    <row r="206" spans="1:13" ht="13.5" customHeight="1">
      <c r="A206" s="372"/>
      <c r="B206" s="370"/>
      <c r="C206" s="370"/>
      <c r="D206" s="371"/>
      <c r="E206" s="371"/>
      <c r="F206" s="371"/>
      <c r="G206" s="371"/>
      <c r="H206" s="371"/>
      <c r="I206" s="371"/>
      <c r="J206" s="371"/>
      <c r="K206" s="371"/>
      <c r="L206" s="371"/>
      <c r="M206" s="371"/>
    </row>
    <row r="207" spans="1:13" ht="16.5" customHeight="1">
      <c r="A207" s="372"/>
      <c r="B207" s="370"/>
      <c r="C207" s="370"/>
      <c r="D207" s="371"/>
      <c r="E207" s="371"/>
      <c r="F207" s="371"/>
      <c r="G207" s="371"/>
      <c r="H207" s="371"/>
      <c r="I207" s="371"/>
      <c r="J207" s="371"/>
      <c r="K207" s="371"/>
      <c r="L207" s="371"/>
      <c r="M207" s="371"/>
    </row>
    <row r="229" spans="2:13" ht="12.75">
      <c r="B229" s="300" t="str">
        <f>+Index!B13</f>
        <v>II.5. Enrollments by type of program (onsite/distance)</v>
      </c>
      <c r="C229" s="301"/>
      <c r="D229" s="302"/>
      <c r="E229" s="302"/>
      <c r="F229" s="302"/>
      <c r="G229" s="302"/>
      <c r="H229" s="302"/>
      <c r="I229" s="302"/>
      <c r="J229" s="302"/>
      <c r="K229" s="302"/>
      <c r="L229" s="302"/>
      <c r="M229" s="303"/>
    </row>
    <row r="230" spans="2:13" ht="12.75">
      <c r="B230" s="215"/>
      <c r="C230" s="215"/>
      <c r="D230" s="216"/>
      <c r="E230" s="216"/>
      <c r="F230" s="216"/>
      <c r="G230" s="216"/>
      <c r="H230" s="216"/>
      <c r="I230" s="216"/>
      <c r="J230" s="216"/>
      <c r="K230" s="216"/>
      <c r="L230" s="216"/>
      <c r="M230" s="216"/>
    </row>
    <row r="231" spans="1:13" s="511" customFormat="1" ht="13.5" thickBot="1">
      <c r="A231" s="510"/>
      <c r="B231" s="304" t="s">
        <v>61</v>
      </c>
      <c r="C231" s="305"/>
      <c r="D231" s="306" t="s">
        <v>92</v>
      </c>
      <c r="E231" s="307">
        <v>1980</v>
      </c>
      <c r="F231" s="307">
        <v>1985</v>
      </c>
      <c r="G231" s="307">
        <v>1990</v>
      </c>
      <c r="H231" s="307">
        <v>1995</v>
      </c>
      <c r="I231" s="307">
        <v>1996</v>
      </c>
      <c r="J231" s="307">
        <v>1997</v>
      </c>
      <c r="K231" s="307">
        <v>1998</v>
      </c>
      <c r="L231" s="307">
        <v>1999</v>
      </c>
      <c r="M231" s="308">
        <v>2000</v>
      </c>
    </row>
    <row r="232" spans="2:13" ht="12.75">
      <c r="B232" s="287" t="str">
        <f>+ca_1</f>
        <v>A. Private Institutions</v>
      </c>
      <c r="C232" s="373"/>
      <c r="D232" s="350"/>
      <c r="E232" s="223">
        <f aca="true" t="shared" si="26" ref="E232:M232">SUM(E233:E235)</f>
        <v>0</v>
      </c>
      <c r="F232" s="223">
        <f t="shared" si="26"/>
        <v>0</v>
      </c>
      <c r="G232" s="223">
        <f t="shared" si="26"/>
        <v>0</v>
      </c>
      <c r="H232" s="223">
        <f t="shared" si="26"/>
        <v>0</v>
      </c>
      <c r="I232" s="223">
        <f t="shared" si="26"/>
        <v>0</v>
      </c>
      <c r="J232" s="223">
        <f t="shared" si="26"/>
        <v>0</v>
      </c>
      <c r="K232" s="223">
        <f t="shared" si="26"/>
        <v>0</v>
      </c>
      <c r="L232" s="223">
        <f t="shared" si="26"/>
        <v>0</v>
      </c>
      <c r="M232" s="224">
        <f t="shared" si="26"/>
        <v>0</v>
      </c>
    </row>
    <row r="233" spans="2:13" ht="12.75">
      <c r="B233" s="288"/>
      <c r="C233" s="360" t="str">
        <f>+r_1</f>
        <v>1. Onsite</v>
      </c>
      <c r="D233" s="351"/>
      <c r="E233" s="378" t="s">
        <v>152</v>
      </c>
      <c r="F233" s="492" t="s">
        <v>152</v>
      </c>
      <c r="G233" s="492" t="s">
        <v>152</v>
      </c>
      <c r="H233" s="492" t="s">
        <v>152</v>
      </c>
      <c r="I233" s="492" t="s">
        <v>152</v>
      </c>
      <c r="J233" s="492" t="s">
        <v>152</v>
      </c>
      <c r="K233" s="492" t="s">
        <v>152</v>
      </c>
      <c r="L233" s="492" t="s">
        <v>152</v>
      </c>
      <c r="M233" s="493" t="s">
        <v>152</v>
      </c>
    </row>
    <row r="234" spans="2:13" ht="12.75">
      <c r="B234" s="288"/>
      <c r="C234" s="360" t="str">
        <f>+r_2</f>
        <v>2. Distance learning</v>
      </c>
      <c r="D234" s="351"/>
      <c r="E234" s="380" t="s">
        <v>152</v>
      </c>
      <c r="F234" s="494" t="s">
        <v>152</v>
      </c>
      <c r="G234" s="494" t="s">
        <v>152</v>
      </c>
      <c r="H234" s="494" t="s">
        <v>152</v>
      </c>
      <c r="I234" s="494" t="s">
        <v>152</v>
      </c>
      <c r="J234" s="494" t="s">
        <v>152</v>
      </c>
      <c r="K234" s="494" t="s">
        <v>152</v>
      </c>
      <c r="L234" s="494" t="s">
        <v>152</v>
      </c>
      <c r="M234" s="495" t="s">
        <v>152</v>
      </c>
    </row>
    <row r="235" spans="2:13" ht="12.75">
      <c r="B235" s="288"/>
      <c r="C235" s="360"/>
      <c r="D235" s="351"/>
      <c r="E235" s="496"/>
      <c r="F235" s="497"/>
      <c r="G235" s="497"/>
      <c r="H235" s="497"/>
      <c r="I235" s="497"/>
      <c r="J235" s="497"/>
      <c r="K235" s="497"/>
      <c r="L235" s="497"/>
      <c r="M235" s="498"/>
    </row>
    <row r="236" spans="2:13" ht="12.75">
      <c r="B236" s="289" t="str">
        <f>+ca_2</f>
        <v>B. Public Institutions</v>
      </c>
      <c r="C236" s="374"/>
      <c r="D236" s="352"/>
      <c r="E236" s="235">
        <f aca="true" t="shared" si="27" ref="E236:M236">SUM(E237:E239)</f>
        <v>0</v>
      </c>
      <c r="F236" s="235">
        <f t="shared" si="27"/>
        <v>0</v>
      </c>
      <c r="G236" s="235">
        <f t="shared" si="27"/>
        <v>0</v>
      </c>
      <c r="H236" s="235">
        <f t="shared" si="27"/>
        <v>0</v>
      </c>
      <c r="I236" s="235">
        <f t="shared" si="27"/>
        <v>0</v>
      </c>
      <c r="J236" s="235">
        <f t="shared" si="27"/>
        <v>0</v>
      </c>
      <c r="K236" s="235">
        <f t="shared" si="27"/>
        <v>0</v>
      </c>
      <c r="L236" s="235">
        <f t="shared" si="27"/>
        <v>0</v>
      </c>
      <c r="M236" s="231">
        <f t="shared" si="27"/>
        <v>0</v>
      </c>
    </row>
    <row r="237" spans="2:13" ht="12.75">
      <c r="B237" s="288"/>
      <c r="C237" s="360" t="str">
        <f>+r_1</f>
        <v>1. Onsite</v>
      </c>
      <c r="D237" s="351"/>
      <c r="E237" s="378" t="s">
        <v>152</v>
      </c>
      <c r="F237" s="378" t="s">
        <v>152</v>
      </c>
      <c r="G237" s="378" t="s">
        <v>152</v>
      </c>
      <c r="H237" s="378" t="s">
        <v>152</v>
      </c>
      <c r="I237" s="378" t="s">
        <v>152</v>
      </c>
      <c r="J237" s="378" t="s">
        <v>152</v>
      </c>
      <c r="K237" s="378" t="s">
        <v>152</v>
      </c>
      <c r="L237" s="378" t="s">
        <v>152</v>
      </c>
      <c r="M237" s="379" t="s">
        <v>152</v>
      </c>
    </row>
    <row r="238" spans="2:13" ht="12.75">
      <c r="B238" s="288"/>
      <c r="C238" s="360" t="str">
        <f>+r_2</f>
        <v>2. Distance learning</v>
      </c>
      <c r="D238" s="351"/>
      <c r="E238" s="380" t="s">
        <v>152</v>
      </c>
      <c r="F238" s="380" t="s">
        <v>152</v>
      </c>
      <c r="G238" s="380" t="s">
        <v>152</v>
      </c>
      <c r="H238" s="380" t="s">
        <v>152</v>
      </c>
      <c r="I238" s="380" t="s">
        <v>152</v>
      </c>
      <c r="J238" s="380" t="s">
        <v>152</v>
      </c>
      <c r="K238" s="380" t="s">
        <v>152</v>
      </c>
      <c r="L238" s="380" t="s">
        <v>152</v>
      </c>
      <c r="M238" s="381" t="s">
        <v>152</v>
      </c>
    </row>
    <row r="239" spans="2:13" ht="12.75">
      <c r="B239" s="288"/>
      <c r="C239" s="360"/>
      <c r="D239" s="351"/>
      <c r="E239" s="499"/>
      <c r="F239" s="499"/>
      <c r="G239" s="499"/>
      <c r="H239" s="499"/>
      <c r="I239" s="499"/>
      <c r="J239" s="499"/>
      <c r="K239" s="499"/>
      <c r="L239" s="499"/>
      <c r="M239" s="500"/>
    </row>
    <row r="240" spans="2:13" ht="12.75">
      <c r="B240" s="289" t="str">
        <f>+ca_3</f>
        <v>C.Total (private and public) </v>
      </c>
      <c r="C240" s="374"/>
      <c r="D240" s="352"/>
      <c r="E240" s="235"/>
      <c r="F240" s="235"/>
      <c r="G240" s="235"/>
      <c r="H240" s="235"/>
      <c r="I240" s="235"/>
      <c r="J240" s="235"/>
      <c r="K240" s="235"/>
      <c r="L240" s="235"/>
      <c r="M240" s="231"/>
    </row>
    <row r="241" spans="2:13" ht="12.75">
      <c r="B241" s="288"/>
      <c r="C241" s="360" t="str">
        <f>+r_1</f>
        <v>1. Onsite</v>
      </c>
      <c r="D241" s="353"/>
      <c r="E241" s="246"/>
      <c r="F241" s="246"/>
      <c r="G241" s="246"/>
      <c r="H241" s="246"/>
      <c r="I241" s="246"/>
      <c r="J241" s="246"/>
      <c r="K241" s="246"/>
      <c r="L241" s="246"/>
      <c r="M241" s="247"/>
    </row>
    <row r="242" spans="2:13" ht="12.75">
      <c r="B242" s="288"/>
      <c r="C242" s="360" t="str">
        <f>+r_2</f>
        <v>2. Distance learning</v>
      </c>
      <c r="D242" s="353"/>
      <c r="E242" s="249"/>
      <c r="F242" s="249"/>
      <c r="G242" s="249"/>
      <c r="H242" s="249"/>
      <c r="I242" s="249"/>
      <c r="J242" s="249"/>
      <c r="K242" s="249"/>
      <c r="L242" s="249"/>
      <c r="M242" s="250"/>
    </row>
    <row r="243" spans="2:13" ht="12.75">
      <c r="B243" s="354"/>
      <c r="C243" s="376"/>
      <c r="D243" s="356"/>
      <c r="E243" s="256"/>
      <c r="F243" s="256"/>
      <c r="G243" s="256"/>
      <c r="H243" s="256"/>
      <c r="I243" s="256"/>
      <c r="J243" s="256"/>
      <c r="K243" s="256"/>
      <c r="L243" s="256"/>
      <c r="M243" s="257"/>
    </row>
    <row r="244" ht="12.75">
      <c r="B244" s="293"/>
    </row>
    <row r="245" spans="2:13" s="511" customFormat="1" ht="12.75">
      <c r="B245" s="89" t="s">
        <v>134</v>
      </c>
      <c r="C245" s="90"/>
      <c r="D245" s="153"/>
      <c r="E245" s="218">
        <v>1980</v>
      </c>
      <c r="F245" s="218">
        <v>1985</v>
      </c>
      <c r="G245" s="218">
        <v>1990</v>
      </c>
      <c r="H245" s="218">
        <v>1995</v>
      </c>
      <c r="I245" s="218">
        <v>1996</v>
      </c>
      <c r="J245" s="218">
        <v>1997</v>
      </c>
      <c r="K245" s="218">
        <v>1998</v>
      </c>
      <c r="L245" s="218">
        <v>1999</v>
      </c>
      <c r="M245" s="220">
        <v>2000</v>
      </c>
    </row>
    <row r="246" spans="1:13" s="482" customFormat="1" ht="32.25" customHeight="1">
      <c r="A246" s="372"/>
      <c r="B246" s="44">
        <v>1</v>
      </c>
      <c r="C246" s="365" t="s">
        <v>117</v>
      </c>
      <c r="D246" s="366"/>
      <c r="E246" s="46" t="str">
        <f aca="true" t="shared" si="28" ref="E246:M246">+IF(E240&gt;0,E241/E240,"-")</f>
        <v>-</v>
      </c>
      <c r="F246" s="46" t="str">
        <f t="shared" si="28"/>
        <v>-</v>
      </c>
      <c r="G246" s="46" t="str">
        <f t="shared" si="28"/>
        <v>-</v>
      </c>
      <c r="H246" s="46" t="str">
        <f t="shared" si="28"/>
        <v>-</v>
      </c>
      <c r="I246" s="46" t="str">
        <f t="shared" si="28"/>
        <v>-</v>
      </c>
      <c r="J246" s="46" t="str">
        <f t="shared" si="28"/>
        <v>-</v>
      </c>
      <c r="K246" s="46" t="str">
        <f t="shared" si="28"/>
        <v>-</v>
      </c>
      <c r="L246" s="46" t="str">
        <f t="shared" si="28"/>
        <v>-</v>
      </c>
      <c r="M246" s="47" t="str">
        <f t="shared" si="28"/>
        <v>-</v>
      </c>
    </row>
    <row r="247" spans="2:13" s="482" customFormat="1" ht="39" customHeight="1">
      <c r="B247" s="37">
        <v>2</v>
      </c>
      <c r="C247" s="367" t="s">
        <v>118</v>
      </c>
      <c r="D247" s="337"/>
      <c r="E247" s="39" t="str">
        <f aca="true" t="shared" si="29" ref="E247:M247">+IF(E232&gt;0,E233/E232,"-")</f>
        <v>-</v>
      </c>
      <c r="F247" s="39" t="str">
        <f t="shared" si="29"/>
        <v>-</v>
      </c>
      <c r="G247" s="39" t="str">
        <f t="shared" si="29"/>
        <v>-</v>
      </c>
      <c r="H247" s="39" t="str">
        <f t="shared" si="29"/>
        <v>-</v>
      </c>
      <c r="I247" s="39" t="str">
        <f t="shared" si="29"/>
        <v>-</v>
      </c>
      <c r="J247" s="39" t="str">
        <f t="shared" si="29"/>
        <v>-</v>
      </c>
      <c r="K247" s="39" t="str">
        <f t="shared" si="29"/>
        <v>-</v>
      </c>
      <c r="L247" s="39" t="str">
        <f t="shared" si="29"/>
        <v>-</v>
      </c>
      <c r="M247" s="40" t="str">
        <f t="shared" si="29"/>
        <v>-</v>
      </c>
    </row>
    <row r="248" spans="2:13" s="482" customFormat="1" ht="36" customHeight="1">
      <c r="B248" s="41">
        <v>3</v>
      </c>
      <c r="C248" s="367" t="s">
        <v>119</v>
      </c>
      <c r="D248" s="341"/>
      <c r="E248" s="42" t="str">
        <f aca="true" t="shared" si="30" ref="E248:M248">+IF(E236&gt;0,E237/E236,"-")</f>
        <v>-</v>
      </c>
      <c r="F248" s="42" t="str">
        <f t="shared" si="30"/>
        <v>-</v>
      </c>
      <c r="G248" s="42" t="str">
        <f t="shared" si="30"/>
        <v>-</v>
      </c>
      <c r="H248" s="42" t="str">
        <f t="shared" si="30"/>
        <v>-</v>
      </c>
      <c r="I248" s="42" t="str">
        <f t="shared" si="30"/>
        <v>-</v>
      </c>
      <c r="J248" s="42" t="str">
        <f t="shared" si="30"/>
        <v>-</v>
      </c>
      <c r="K248" s="42" t="str">
        <f t="shared" si="30"/>
        <v>-</v>
      </c>
      <c r="L248" s="42" t="str">
        <f t="shared" si="30"/>
        <v>-</v>
      </c>
      <c r="M248" s="43" t="str">
        <f t="shared" si="30"/>
        <v>-</v>
      </c>
    </row>
    <row r="249" spans="2:13" ht="12.75">
      <c r="B249" s="293"/>
      <c r="C249" s="215"/>
      <c r="D249" s="216"/>
      <c r="E249" s="216"/>
      <c r="F249" s="216"/>
      <c r="G249" s="216"/>
      <c r="H249" s="216"/>
      <c r="I249" s="216"/>
      <c r="J249" s="216"/>
      <c r="K249" s="216"/>
      <c r="L249" s="216"/>
      <c r="M249" s="216"/>
    </row>
    <row r="250" spans="2:13" s="511" customFormat="1" ht="11.25" customHeight="1">
      <c r="B250" s="342" t="s">
        <v>96</v>
      </c>
      <c r="C250" s="272"/>
      <c r="D250" s="273"/>
      <c r="E250" s="273"/>
      <c r="F250" s="273"/>
      <c r="G250" s="273"/>
      <c r="H250" s="273"/>
      <c r="I250" s="273"/>
      <c r="J250" s="273"/>
      <c r="K250" s="273"/>
      <c r="L250" s="273"/>
      <c r="M250" s="274"/>
    </row>
    <row r="251" spans="2:13" s="511" customFormat="1" ht="11.25" customHeight="1">
      <c r="B251" s="295" t="s">
        <v>97</v>
      </c>
      <c r="C251" s="275" t="s">
        <v>98</v>
      </c>
      <c r="D251" s="276"/>
      <c r="E251" s="276"/>
      <c r="F251" s="276"/>
      <c r="G251" s="276"/>
      <c r="H251" s="276"/>
      <c r="I251" s="276"/>
      <c r="J251" s="276"/>
      <c r="K251" s="276"/>
      <c r="L251" s="276"/>
      <c r="M251" s="277"/>
    </row>
    <row r="252" spans="1:13" ht="13.5" customHeight="1">
      <c r="A252" s="372"/>
      <c r="B252" s="369"/>
      <c r="C252" s="540"/>
      <c r="D252" s="545"/>
      <c r="E252" s="545"/>
      <c r="F252" s="545"/>
      <c r="G252" s="545"/>
      <c r="H252" s="545"/>
      <c r="I252" s="545"/>
      <c r="J252" s="545"/>
      <c r="K252" s="545"/>
      <c r="L252" s="545"/>
      <c r="M252" s="546"/>
    </row>
    <row r="253" spans="1:13" ht="13.5" customHeight="1">
      <c r="A253" s="372"/>
      <c r="B253" s="343"/>
      <c r="C253" s="540"/>
      <c r="D253" s="545"/>
      <c r="E253" s="545"/>
      <c r="F253" s="545"/>
      <c r="G253" s="545"/>
      <c r="H253" s="545"/>
      <c r="I253" s="545"/>
      <c r="J253" s="545"/>
      <c r="K253" s="545"/>
      <c r="L253" s="545"/>
      <c r="M253" s="546"/>
    </row>
    <row r="254" spans="1:13" ht="13.5" customHeight="1">
      <c r="A254" s="372"/>
      <c r="B254" s="343"/>
      <c r="C254" s="540"/>
      <c r="D254" s="545"/>
      <c r="E254" s="545"/>
      <c r="F254" s="545"/>
      <c r="G254" s="545"/>
      <c r="H254" s="545"/>
      <c r="I254" s="545"/>
      <c r="J254" s="545"/>
      <c r="K254" s="545"/>
      <c r="L254" s="545"/>
      <c r="M254" s="546"/>
    </row>
    <row r="255" spans="1:13" ht="13.5" customHeight="1">
      <c r="A255" s="372"/>
      <c r="B255" s="343"/>
      <c r="C255" s="540"/>
      <c r="D255" s="545"/>
      <c r="E255" s="545"/>
      <c r="F255" s="545"/>
      <c r="G255" s="545"/>
      <c r="H255" s="545"/>
      <c r="I255" s="545"/>
      <c r="J255" s="545"/>
      <c r="K255" s="545"/>
      <c r="L255" s="545"/>
      <c r="M255" s="546"/>
    </row>
    <row r="256" spans="1:13" ht="13.5" customHeight="1">
      <c r="A256" s="372"/>
      <c r="B256" s="343"/>
      <c r="C256" s="540"/>
      <c r="D256" s="545"/>
      <c r="E256" s="545"/>
      <c r="F256" s="545"/>
      <c r="G256" s="545"/>
      <c r="H256" s="545"/>
      <c r="I256" s="545"/>
      <c r="J256" s="545"/>
      <c r="K256" s="545"/>
      <c r="L256" s="545"/>
      <c r="M256" s="546"/>
    </row>
    <row r="257" spans="1:13" ht="13.5" customHeight="1">
      <c r="A257" s="372"/>
      <c r="B257" s="344"/>
      <c r="C257" s="540"/>
      <c r="D257" s="545"/>
      <c r="E257" s="545"/>
      <c r="F257" s="545"/>
      <c r="G257" s="545"/>
      <c r="H257" s="545"/>
      <c r="I257" s="545"/>
      <c r="J257" s="545"/>
      <c r="K257" s="545"/>
      <c r="L257" s="545"/>
      <c r="M257" s="546"/>
    </row>
    <row r="258" spans="1:13" ht="13.5" customHeight="1">
      <c r="A258" s="372"/>
      <c r="B258" s="370"/>
      <c r="C258" s="370"/>
      <c r="D258" s="371"/>
      <c r="E258" s="371"/>
      <c r="F258" s="371"/>
      <c r="G258" s="371"/>
      <c r="H258" s="371"/>
      <c r="I258" s="371"/>
      <c r="J258" s="371"/>
      <c r="K258" s="371"/>
      <c r="L258" s="371"/>
      <c r="M258" s="371"/>
    </row>
    <row r="259" spans="1:13" ht="13.5" customHeight="1">
      <c r="A259" s="372"/>
      <c r="B259" s="370"/>
      <c r="C259" s="370"/>
      <c r="D259" s="371"/>
      <c r="E259" s="371"/>
      <c r="F259" s="371"/>
      <c r="G259" s="371"/>
      <c r="H259" s="371"/>
      <c r="I259" s="371"/>
      <c r="J259" s="371"/>
      <c r="K259" s="371"/>
      <c r="L259" s="371"/>
      <c r="M259" s="371"/>
    </row>
    <row r="260" spans="1:13" ht="13.5" customHeight="1">
      <c r="A260" s="372"/>
      <c r="B260" s="370"/>
      <c r="C260" s="370"/>
      <c r="D260" s="371"/>
      <c r="E260" s="371"/>
      <c r="F260" s="371"/>
      <c r="G260" s="371"/>
      <c r="H260" s="371"/>
      <c r="I260" s="371"/>
      <c r="J260" s="371"/>
      <c r="K260" s="371"/>
      <c r="L260" s="371"/>
      <c r="M260" s="371"/>
    </row>
    <row r="261" spans="1:13" ht="13.5" customHeight="1">
      <c r="A261" s="372"/>
      <c r="B261" s="370"/>
      <c r="C261" s="370"/>
      <c r="D261" s="371"/>
      <c r="E261" s="371"/>
      <c r="F261" s="371"/>
      <c r="G261" s="371"/>
      <c r="H261" s="371"/>
      <c r="I261" s="371"/>
      <c r="J261" s="371"/>
      <c r="K261" s="371"/>
      <c r="L261" s="371"/>
      <c r="M261" s="371"/>
    </row>
    <row r="276" ht="10.5" customHeight="1"/>
    <row r="280" ht="12.75">
      <c r="B280" s="293"/>
    </row>
    <row r="281" ht="12.75">
      <c r="B281" s="293"/>
    </row>
    <row r="283" ht="12.75" hidden="1"/>
    <row r="285" spans="2:13" ht="12.75">
      <c r="B285" s="461" t="s">
        <v>90</v>
      </c>
      <c r="C285" s="52"/>
      <c r="D285" s="53"/>
      <c r="E285" s="53"/>
      <c r="F285" s="53"/>
      <c r="G285" s="53"/>
      <c r="H285" s="53"/>
      <c r="I285" s="53"/>
      <c r="J285" s="53"/>
      <c r="K285" s="53"/>
      <c r="L285" s="53"/>
      <c r="M285" s="54"/>
    </row>
    <row r="286" spans="2:13" ht="12.75">
      <c r="B286" s="6"/>
      <c r="C286" s="6"/>
      <c r="D286" s="7"/>
      <c r="E286" s="7"/>
      <c r="F286" s="7"/>
      <c r="G286" s="7"/>
      <c r="H286" s="7"/>
      <c r="I286" s="7"/>
      <c r="J286" s="7"/>
      <c r="K286" s="7"/>
      <c r="L286" s="7"/>
      <c r="M286" s="7"/>
    </row>
    <row r="287" spans="1:13" s="511" customFormat="1" ht="13.5" thickBot="1">
      <c r="A287" s="510"/>
      <c r="B287" s="19" t="s">
        <v>61</v>
      </c>
      <c r="C287" s="25"/>
      <c r="D287" s="147" t="s">
        <v>92</v>
      </c>
      <c r="E287" s="20">
        <v>1980</v>
      </c>
      <c r="F287" s="20">
        <v>1985</v>
      </c>
      <c r="G287" s="20">
        <v>1990</v>
      </c>
      <c r="H287" s="20">
        <v>1995</v>
      </c>
      <c r="I287" s="20">
        <v>1996</v>
      </c>
      <c r="J287" s="20">
        <v>1997</v>
      </c>
      <c r="K287" s="20">
        <v>1998</v>
      </c>
      <c r="L287" s="20">
        <v>1999</v>
      </c>
      <c r="M287" s="21">
        <v>2000</v>
      </c>
    </row>
    <row r="288" spans="1:13" s="111" customFormat="1" ht="12.75">
      <c r="A288" s="3"/>
      <c r="B288" s="28" t="s">
        <v>62</v>
      </c>
      <c r="C288" s="385"/>
      <c r="D288" s="386"/>
      <c r="E288" s="110">
        <f>+E289+E291+E294+E297+E302+E307+E311+E314+E317+E322</f>
        <v>0</v>
      </c>
      <c r="F288" s="110">
        <f>+F289+F291+F294+F297+F302+F307+F311+F314+F317+F322</f>
        <v>0</v>
      </c>
      <c r="G288" s="110">
        <f>+G289+G291+G294+G297+G302+G307+G311+G314+G317+G322</f>
        <v>0</v>
      </c>
      <c r="H288" s="110"/>
      <c r="I288" s="110">
        <f>+I289+I291+I294+I297+I302+I307+I311+I314+I317+I322</f>
        <v>120381</v>
      </c>
      <c r="J288" s="110">
        <v>134003</v>
      </c>
      <c r="K288" s="110">
        <f>+K289+K291+K294+K297+K302+K307+K311+K314+K317+K322</f>
        <v>153969</v>
      </c>
      <c r="L288" s="110">
        <f>+L289+L291+L294+L297+L302+L307+L311+L314+L317+L322</f>
        <v>201736</v>
      </c>
      <c r="M288" s="110">
        <f>+M289+M291+M294+M297+M302+M307+M311+M314+M317+M322</f>
        <v>219333</v>
      </c>
    </row>
    <row r="289" spans="2:13" ht="12.75">
      <c r="B289" s="57"/>
      <c r="C289" s="387" t="s">
        <v>187</v>
      </c>
      <c r="D289" s="388"/>
      <c r="E289" s="389">
        <f aca="true" t="shared" si="31" ref="E289:M289">+E290</f>
        <v>0</v>
      </c>
      <c r="F289" s="389">
        <f t="shared" si="31"/>
        <v>0</v>
      </c>
      <c r="G289" s="389">
        <f t="shared" si="31"/>
        <v>0</v>
      </c>
      <c r="H289" s="389">
        <f t="shared" si="31"/>
        <v>13897</v>
      </c>
      <c r="I289" s="389">
        <f t="shared" si="31"/>
        <v>13948</v>
      </c>
      <c r="J289" s="389">
        <f t="shared" si="31"/>
        <v>17200</v>
      </c>
      <c r="K289" s="389">
        <f t="shared" si="31"/>
        <v>18488</v>
      </c>
      <c r="L289" s="389">
        <f t="shared" si="31"/>
        <v>20692</v>
      </c>
      <c r="M289" s="389">
        <f t="shared" si="31"/>
        <v>20035</v>
      </c>
    </row>
    <row r="290" spans="2:13" ht="12.75">
      <c r="B290" s="57"/>
      <c r="C290" s="390" t="s">
        <v>188</v>
      </c>
      <c r="D290" s="391"/>
      <c r="E290" s="392"/>
      <c r="F290" s="392"/>
      <c r="G290" s="392"/>
      <c r="H290" s="392">
        <v>13897</v>
      </c>
      <c r="I290" s="392">
        <v>13948</v>
      </c>
      <c r="J290" s="392">
        <v>17200</v>
      </c>
      <c r="K290" s="392">
        <v>18488</v>
      </c>
      <c r="L290" s="392">
        <v>20692</v>
      </c>
      <c r="M290" s="392">
        <v>20035</v>
      </c>
    </row>
    <row r="291" spans="2:13" ht="12.75">
      <c r="B291" s="57"/>
      <c r="C291" s="387" t="s">
        <v>189</v>
      </c>
      <c r="D291" s="388"/>
      <c r="E291" s="393">
        <f aca="true" t="shared" si="32" ref="E291:M291">+E292+E293</f>
        <v>0</v>
      </c>
      <c r="F291" s="393">
        <f t="shared" si="32"/>
        <v>0</v>
      </c>
      <c r="G291" s="393">
        <f t="shared" si="32"/>
        <v>0</v>
      </c>
      <c r="H291" s="393">
        <f t="shared" si="32"/>
        <v>150</v>
      </c>
      <c r="I291" s="393">
        <f t="shared" si="32"/>
        <v>300</v>
      </c>
      <c r="J291" s="393">
        <f t="shared" si="32"/>
        <v>514</v>
      </c>
      <c r="K291" s="393">
        <f t="shared" si="32"/>
        <v>1335</v>
      </c>
      <c r="L291" s="393">
        <f t="shared" si="32"/>
        <v>5431</v>
      </c>
      <c r="M291" s="393">
        <f t="shared" si="32"/>
        <v>2166</v>
      </c>
    </row>
    <row r="292" spans="2:13" ht="12.75">
      <c r="B292" s="57"/>
      <c r="C292" s="390" t="s">
        <v>190</v>
      </c>
      <c r="D292" s="391"/>
      <c r="E292" s="394"/>
      <c r="F292" s="394"/>
      <c r="G292" s="394"/>
      <c r="H292" s="394">
        <v>150</v>
      </c>
      <c r="I292" s="394">
        <v>300</v>
      </c>
      <c r="J292" s="394">
        <v>514</v>
      </c>
      <c r="K292" s="394">
        <v>1335</v>
      </c>
      <c r="L292" s="394">
        <v>5431</v>
      </c>
      <c r="M292" s="394">
        <v>2166</v>
      </c>
    </row>
    <row r="293" spans="2:13" ht="12.75">
      <c r="B293" s="57"/>
      <c r="C293" s="390" t="s">
        <v>191</v>
      </c>
      <c r="D293" s="391"/>
      <c r="E293" s="394"/>
      <c r="F293" s="394"/>
      <c r="G293" s="394"/>
      <c r="H293" s="394"/>
      <c r="I293" s="394"/>
      <c r="J293" s="394"/>
      <c r="K293" s="394"/>
      <c r="L293" s="394"/>
      <c r="M293" s="394"/>
    </row>
    <row r="294" spans="2:13" ht="12.75">
      <c r="B294" s="57"/>
      <c r="C294" s="387" t="s">
        <v>192</v>
      </c>
      <c r="D294" s="388"/>
      <c r="E294" s="393">
        <f aca="true" t="shared" si="33" ref="E294:M294">+E295+E296</f>
        <v>0</v>
      </c>
      <c r="F294" s="393">
        <f t="shared" si="33"/>
        <v>0</v>
      </c>
      <c r="G294" s="393">
        <f t="shared" si="33"/>
        <v>0</v>
      </c>
      <c r="H294" s="393">
        <f t="shared" si="33"/>
        <v>6802</v>
      </c>
      <c r="I294" s="393">
        <f t="shared" si="33"/>
        <v>5850</v>
      </c>
      <c r="J294" s="393">
        <f t="shared" si="33"/>
        <v>5783</v>
      </c>
      <c r="K294" s="393">
        <f t="shared" si="33"/>
        <v>11196</v>
      </c>
      <c r="L294" s="393">
        <f t="shared" si="33"/>
        <v>12595</v>
      </c>
      <c r="M294" s="393">
        <f t="shared" si="33"/>
        <v>10011</v>
      </c>
    </row>
    <row r="295" spans="2:13" ht="12.75">
      <c r="B295" s="57"/>
      <c r="C295" s="390" t="s">
        <v>193</v>
      </c>
      <c r="D295" s="391"/>
      <c r="E295" s="394"/>
      <c r="F295" s="394"/>
      <c r="G295" s="394"/>
      <c r="H295" s="394">
        <v>3500</v>
      </c>
      <c r="I295" s="394">
        <v>3752</v>
      </c>
      <c r="J295" s="394">
        <v>3133</v>
      </c>
      <c r="K295" s="394">
        <v>4396</v>
      </c>
      <c r="L295" s="394">
        <v>5958</v>
      </c>
      <c r="M295" s="394">
        <v>6185</v>
      </c>
    </row>
    <row r="296" spans="2:13" ht="12.75">
      <c r="B296" s="57"/>
      <c r="C296" s="390" t="s">
        <v>194</v>
      </c>
      <c r="D296" s="391"/>
      <c r="E296" s="394"/>
      <c r="F296" s="394"/>
      <c r="G296" s="394"/>
      <c r="H296" s="394">
        <v>3302</v>
      </c>
      <c r="I296" s="394">
        <v>2098</v>
      </c>
      <c r="J296" s="394">
        <v>2650</v>
      </c>
      <c r="K296" s="394">
        <v>6800</v>
      </c>
      <c r="L296" s="394">
        <v>6637</v>
      </c>
      <c r="M296" s="394">
        <v>3826</v>
      </c>
    </row>
    <row r="297" spans="2:13" ht="12.75">
      <c r="B297" s="57"/>
      <c r="C297" s="387" t="s">
        <v>195</v>
      </c>
      <c r="D297" s="388"/>
      <c r="E297" s="393">
        <f aca="true" t="shared" si="34" ref="E297:M297">+E298+E299+E300+E301</f>
        <v>0</v>
      </c>
      <c r="F297" s="393">
        <f t="shared" si="34"/>
        <v>0</v>
      </c>
      <c r="G297" s="393">
        <f t="shared" si="34"/>
        <v>0</v>
      </c>
      <c r="H297" s="393">
        <f t="shared" si="34"/>
        <v>44307</v>
      </c>
      <c r="I297" s="393">
        <f t="shared" si="34"/>
        <v>50400</v>
      </c>
      <c r="J297" s="393">
        <f t="shared" si="34"/>
        <v>42427</v>
      </c>
      <c r="K297" s="393">
        <f t="shared" si="34"/>
        <v>45200</v>
      </c>
      <c r="L297" s="393">
        <f t="shared" si="34"/>
        <v>61405</v>
      </c>
      <c r="M297" s="393">
        <f t="shared" si="34"/>
        <v>74495</v>
      </c>
    </row>
    <row r="298" spans="2:13" ht="12.75">
      <c r="B298" s="57"/>
      <c r="C298" s="390" t="s">
        <v>196</v>
      </c>
      <c r="D298" s="391"/>
      <c r="E298" s="394"/>
      <c r="F298" s="394"/>
      <c r="G298" s="394"/>
      <c r="H298" s="394"/>
      <c r="I298" s="394"/>
      <c r="J298" s="394"/>
      <c r="K298" s="394"/>
      <c r="L298" s="394">
        <v>5314</v>
      </c>
      <c r="M298" s="394">
        <v>3982</v>
      </c>
    </row>
    <row r="299" spans="2:13" ht="12.75">
      <c r="B299" s="57"/>
      <c r="C299" s="390" t="s">
        <v>197</v>
      </c>
      <c r="D299" s="391"/>
      <c r="E299" s="394"/>
      <c r="F299" s="394"/>
      <c r="G299" s="394"/>
      <c r="H299" s="394"/>
      <c r="I299" s="394"/>
      <c r="J299" s="394"/>
      <c r="K299" s="394"/>
      <c r="L299" s="394"/>
      <c r="M299" s="394"/>
    </row>
    <row r="300" spans="2:13" ht="12.75">
      <c r="B300" s="57"/>
      <c r="C300" s="390" t="s">
        <v>198</v>
      </c>
      <c r="D300" s="391"/>
      <c r="E300" s="394"/>
      <c r="F300" s="394"/>
      <c r="G300" s="394"/>
      <c r="H300" s="394">
        <v>44107</v>
      </c>
      <c r="I300" s="394">
        <v>50100</v>
      </c>
      <c r="J300" s="394">
        <v>41702</v>
      </c>
      <c r="K300" s="394">
        <v>44430</v>
      </c>
      <c r="L300" s="394">
        <v>55496</v>
      </c>
      <c r="M300" s="394">
        <v>69707</v>
      </c>
    </row>
    <row r="301" spans="2:13" ht="12.75">
      <c r="B301" s="57"/>
      <c r="C301" s="390" t="s">
        <v>199</v>
      </c>
      <c r="D301" s="391"/>
      <c r="E301" s="394"/>
      <c r="F301" s="394"/>
      <c r="G301" s="394"/>
      <c r="H301" s="394">
        <v>200</v>
      </c>
      <c r="I301" s="394">
        <v>300</v>
      </c>
      <c r="J301" s="394">
        <v>725</v>
      </c>
      <c r="K301" s="394">
        <v>770</v>
      </c>
      <c r="L301" s="394">
        <v>595</v>
      </c>
      <c r="M301" s="394">
        <v>806</v>
      </c>
    </row>
    <row r="302" spans="2:13" ht="12.75">
      <c r="B302" s="57"/>
      <c r="C302" s="395" t="s">
        <v>200</v>
      </c>
      <c r="D302" s="388"/>
      <c r="E302" s="393">
        <f aca="true" t="shared" si="35" ref="E302:M302">+E303+E304+E305+E306</f>
        <v>0</v>
      </c>
      <c r="F302" s="393">
        <f t="shared" si="35"/>
        <v>0</v>
      </c>
      <c r="G302" s="393">
        <f t="shared" si="35"/>
        <v>0</v>
      </c>
      <c r="H302" s="393">
        <f t="shared" si="35"/>
        <v>23859</v>
      </c>
      <c r="I302" s="393">
        <f t="shared" si="35"/>
        <v>24104</v>
      </c>
      <c r="J302" s="393">
        <f t="shared" si="35"/>
        <v>36259</v>
      </c>
      <c r="K302" s="393">
        <f t="shared" si="35"/>
        <v>39684</v>
      </c>
      <c r="L302" s="393">
        <f t="shared" si="35"/>
        <v>61364</v>
      </c>
      <c r="M302" s="393">
        <f t="shared" si="35"/>
        <v>69029</v>
      </c>
    </row>
    <row r="303" spans="2:13" ht="12.75">
      <c r="B303" s="57"/>
      <c r="C303" s="390" t="s">
        <v>201</v>
      </c>
      <c r="D303" s="391"/>
      <c r="E303" s="394"/>
      <c r="F303" s="394"/>
      <c r="G303" s="394"/>
      <c r="H303" s="394">
        <v>154</v>
      </c>
      <c r="I303" s="394">
        <v>268</v>
      </c>
      <c r="J303" s="394">
        <v>2526</v>
      </c>
      <c r="K303" s="394">
        <v>1671</v>
      </c>
      <c r="L303" s="394">
        <v>714</v>
      </c>
      <c r="M303" s="394">
        <v>1996</v>
      </c>
    </row>
    <row r="304" spans="2:13" ht="12.75">
      <c r="B304" s="57"/>
      <c r="C304" s="390" t="s">
        <v>202</v>
      </c>
      <c r="D304" s="391"/>
      <c r="E304" s="394"/>
      <c r="F304" s="394"/>
      <c r="G304" s="394"/>
      <c r="H304" s="394"/>
      <c r="I304" s="394"/>
      <c r="J304" s="394"/>
      <c r="K304" s="394"/>
      <c r="L304" s="394"/>
      <c r="M304" s="394"/>
    </row>
    <row r="305" spans="2:13" ht="12.75">
      <c r="B305" s="57"/>
      <c r="C305" s="390" t="s">
        <v>203</v>
      </c>
      <c r="D305" s="391">
        <v>1</v>
      </c>
      <c r="E305" s="394"/>
      <c r="F305" s="394"/>
      <c r="G305" s="394"/>
      <c r="H305" s="394">
        <v>120</v>
      </c>
      <c r="I305" s="394">
        <v>165</v>
      </c>
      <c r="J305" s="394">
        <v>178</v>
      </c>
      <c r="K305" s="394">
        <v>226</v>
      </c>
      <c r="L305" s="394">
        <v>352</v>
      </c>
      <c r="M305" s="394">
        <v>970</v>
      </c>
    </row>
    <row r="306" spans="2:13" ht="12.75">
      <c r="B306" s="57"/>
      <c r="C306" s="390" t="s">
        <v>204</v>
      </c>
      <c r="D306" s="391"/>
      <c r="E306" s="394"/>
      <c r="F306" s="394"/>
      <c r="G306" s="394"/>
      <c r="H306" s="394">
        <v>23585</v>
      </c>
      <c r="I306" s="394">
        <v>23671</v>
      </c>
      <c r="J306" s="394">
        <v>33555</v>
      </c>
      <c r="K306" s="394">
        <v>37787</v>
      </c>
      <c r="L306" s="394">
        <v>60298</v>
      </c>
      <c r="M306" s="394">
        <v>66063</v>
      </c>
    </row>
    <row r="307" spans="2:13" ht="12.75">
      <c r="B307" s="57"/>
      <c r="C307" s="395" t="s">
        <v>205</v>
      </c>
      <c r="D307" s="388"/>
      <c r="E307" s="393">
        <f aca="true" t="shared" si="36" ref="E307:M307">+E308+E309+E310</f>
        <v>0</v>
      </c>
      <c r="F307" s="393">
        <f t="shared" si="36"/>
        <v>0</v>
      </c>
      <c r="G307" s="393">
        <f t="shared" si="36"/>
        <v>0</v>
      </c>
      <c r="H307" s="393">
        <f t="shared" si="36"/>
        <v>11229</v>
      </c>
      <c r="I307" s="393">
        <f t="shared" si="36"/>
        <v>25779</v>
      </c>
      <c r="J307" s="393">
        <f t="shared" si="36"/>
        <v>31820</v>
      </c>
      <c r="K307" s="393">
        <f t="shared" si="36"/>
        <v>38066</v>
      </c>
      <c r="L307" s="393">
        <f t="shared" si="36"/>
        <v>40062</v>
      </c>
      <c r="M307" s="393">
        <f t="shared" si="36"/>
        <v>43162</v>
      </c>
    </row>
    <row r="308" spans="2:13" ht="12.75">
      <c r="B308" s="57"/>
      <c r="C308" s="390" t="s">
        <v>206</v>
      </c>
      <c r="D308" s="391"/>
      <c r="E308" s="394"/>
      <c r="F308" s="394"/>
      <c r="G308" s="394"/>
      <c r="H308" s="394">
        <v>10429</v>
      </c>
      <c r="I308" s="394">
        <v>24579</v>
      </c>
      <c r="J308" s="394">
        <v>27557</v>
      </c>
      <c r="K308" s="394">
        <v>33566</v>
      </c>
      <c r="L308" s="394">
        <v>31711</v>
      </c>
      <c r="M308" s="394">
        <v>37843</v>
      </c>
    </row>
    <row r="309" spans="2:13" ht="12.75">
      <c r="B309" s="57"/>
      <c r="C309" s="390" t="s">
        <v>207</v>
      </c>
      <c r="D309" s="391"/>
      <c r="E309" s="394"/>
      <c r="F309" s="394"/>
      <c r="G309" s="394"/>
      <c r="H309" s="394"/>
      <c r="I309" s="394"/>
      <c r="J309" s="394"/>
      <c r="K309" s="394"/>
      <c r="L309" s="394"/>
      <c r="M309" s="394"/>
    </row>
    <row r="310" spans="2:13" ht="12.75">
      <c r="B310" s="57"/>
      <c r="C310" s="390" t="s">
        <v>208</v>
      </c>
      <c r="D310" s="391">
        <v>2</v>
      </c>
      <c r="E310" s="394"/>
      <c r="F310" s="394"/>
      <c r="G310" s="394"/>
      <c r="H310" s="394">
        <v>800</v>
      </c>
      <c r="I310" s="394">
        <v>1200</v>
      </c>
      <c r="J310" s="394">
        <v>4263</v>
      </c>
      <c r="K310" s="394">
        <v>4500</v>
      </c>
      <c r="L310" s="394">
        <v>8351</v>
      </c>
      <c r="M310" s="394">
        <v>5319</v>
      </c>
    </row>
    <row r="311" spans="2:13" ht="12.75">
      <c r="B311" s="57"/>
      <c r="C311" s="395" t="s">
        <v>209</v>
      </c>
      <c r="D311" s="388"/>
      <c r="E311" s="393">
        <f aca="true" t="shared" si="37" ref="E311:M311">+E312+E313</f>
        <v>0</v>
      </c>
      <c r="F311" s="393">
        <f t="shared" si="37"/>
        <v>0</v>
      </c>
      <c r="G311" s="393">
        <f t="shared" si="37"/>
        <v>0</v>
      </c>
      <c r="H311" s="393">
        <f t="shared" si="37"/>
        <v>0</v>
      </c>
      <c r="I311" s="393">
        <f t="shared" si="37"/>
        <v>0</v>
      </c>
      <c r="J311" s="393">
        <f t="shared" si="37"/>
        <v>0</v>
      </c>
      <c r="K311" s="393">
        <f t="shared" si="37"/>
        <v>0</v>
      </c>
      <c r="L311" s="393">
        <f t="shared" si="37"/>
        <v>5</v>
      </c>
      <c r="M311" s="393">
        <f t="shared" si="37"/>
        <v>51</v>
      </c>
    </row>
    <row r="312" spans="2:13" ht="12.75">
      <c r="B312" s="57"/>
      <c r="C312" s="390" t="s">
        <v>210</v>
      </c>
      <c r="D312" s="391"/>
      <c r="E312" s="394"/>
      <c r="F312" s="394"/>
      <c r="G312" s="394"/>
      <c r="H312" s="394"/>
      <c r="I312" s="394"/>
      <c r="J312" s="394"/>
      <c r="K312" s="394"/>
      <c r="L312" s="394">
        <v>5</v>
      </c>
      <c r="M312" s="394">
        <v>51</v>
      </c>
    </row>
    <row r="313" spans="2:13" ht="12.75">
      <c r="B313" s="57"/>
      <c r="C313" s="390" t="s">
        <v>211</v>
      </c>
      <c r="D313" s="391"/>
      <c r="E313" s="394"/>
      <c r="F313" s="394"/>
      <c r="G313" s="394"/>
      <c r="H313" s="394"/>
      <c r="I313" s="394"/>
      <c r="J313" s="394"/>
      <c r="K313" s="394"/>
      <c r="L313" s="394"/>
      <c r="M313" s="394"/>
    </row>
    <row r="314" spans="2:13" ht="12.75">
      <c r="B314" s="57"/>
      <c r="C314" s="387" t="s">
        <v>212</v>
      </c>
      <c r="D314" s="388"/>
      <c r="E314" s="393">
        <f aca="true" t="shared" si="38" ref="E314:M314">+E315+E316</f>
        <v>0</v>
      </c>
      <c r="F314" s="393">
        <f t="shared" si="38"/>
        <v>0</v>
      </c>
      <c r="G314" s="393">
        <f t="shared" si="38"/>
        <v>0</v>
      </c>
      <c r="H314" s="393">
        <f t="shared" si="38"/>
        <v>0</v>
      </c>
      <c r="I314" s="393">
        <f t="shared" si="38"/>
        <v>0</v>
      </c>
      <c r="J314" s="393">
        <f t="shared" si="38"/>
        <v>0</v>
      </c>
      <c r="K314" s="393">
        <f t="shared" si="38"/>
        <v>0</v>
      </c>
      <c r="L314" s="393">
        <f t="shared" si="38"/>
        <v>182</v>
      </c>
      <c r="M314" s="393">
        <f t="shared" si="38"/>
        <v>384</v>
      </c>
    </row>
    <row r="315" spans="2:13" ht="12.75">
      <c r="B315" s="57"/>
      <c r="C315" s="396" t="s">
        <v>213</v>
      </c>
      <c r="D315" s="391">
        <v>3</v>
      </c>
      <c r="E315" s="394"/>
      <c r="F315" s="394"/>
      <c r="G315" s="394"/>
      <c r="H315" s="394"/>
      <c r="I315" s="394"/>
      <c r="J315" s="394"/>
      <c r="K315" s="394"/>
      <c r="L315" s="394">
        <v>182</v>
      </c>
      <c r="M315" s="394">
        <v>384</v>
      </c>
    </row>
    <row r="316" spans="2:13" ht="12.75">
      <c r="B316" s="57"/>
      <c r="C316" s="390" t="s">
        <v>214</v>
      </c>
      <c r="D316" s="391"/>
      <c r="E316" s="394"/>
      <c r="F316" s="394"/>
      <c r="G316" s="394"/>
      <c r="H316" s="394"/>
      <c r="I316" s="394"/>
      <c r="J316" s="394"/>
      <c r="K316" s="394"/>
      <c r="L316" s="394"/>
      <c r="M316" s="394"/>
    </row>
    <row r="317" spans="2:13" ht="12.75">
      <c r="B317" s="57"/>
      <c r="C317" s="387" t="s">
        <v>215</v>
      </c>
      <c r="D317" s="388"/>
      <c r="E317" s="393">
        <f aca="true" t="shared" si="39" ref="E317:M317">+E318+E319+E320+E321</f>
        <v>0</v>
      </c>
      <c r="F317" s="393">
        <f t="shared" si="39"/>
        <v>0</v>
      </c>
      <c r="G317" s="393">
        <f t="shared" si="39"/>
        <v>0</v>
      </c>
      <c r="H317" s="393">
        <f t="shared" si="39"/>
        <v>0</v>
      </c>
      <c r="I317" s="393">
        <f t="shared" si="39"/>
        <v>0</v>
      </c>
      <c r="J317" s="393">
        <f t="shared" si="39"/>
        <v>0</v>
      </c>
      <c r="K317" s="393">
        <f t="shared" si="39"/>
        <v>0</v>
      </c>
      <c r="L317" s="393">
        <f t="shared" si="39"/>
        <v>0</v>
      </c>
      <c r="M317" s="393">
        <f t="shared" si="39"/>
        <v>0</v>
      </c>
    </row>
    <row r="318" spans="2:13" ht="12.75">
      <c r="B318" s="57"/>
      <c r="C318" s="390" t="s">
        <v>216</v>
      </c>
      <c r="D318" s="391"/>
      <c r="E318" s="394"/>
      <c r="F318" s="394"/>
      <c r="G318" s="394"/>
      <c r="H318" s="394"/>
      <c r="I318" s="394"/>
      <c r="J318" s="394"/>
      <c r="K318" s="394"/>
      <c r="L318" s="394"/>
      <c r="M318" s="394"/>
    </row>
    <row r="319" spans="2:13" ht="12.75">
      <c r="B319" s="57"/>
      <c r="C319" s="390" t="s">
        <v>217</v>
      </c>
      <c r="D319" s="391"/>
      <c r="E319" s="394"/>
      <c r="F319" s="394"/>
      <c r="G319" s="394"/>
      <c r="H319" s="394"/>
      <c r="I319" s="394"/>
      <c r="J319" s="394"/>
      <c r="K319" s="394"/>
      <c r="L319" s="394"/>
      <c r="M319" s="394"/>
    </row>
    <row r="320" spans="2:13" ht="12.75">
      <c r="B320" s="57"/>
      <c r="C320" s="390" t="s">
        <v>218</v>
      </c>
      <c r="D320" s="391"/>
      <c r="E320" s="394"/>
      <c r="F320" s="394"/>
      <c r="G320" s="394"/>
      <c r="H320" s="394"/>
      <c r="I320" s="394"/>
      <c r="J320" s="394"/>
      <c r="K320" s="394"/>
      <c r="L320" s="394"/>
      <c r="M320" s="394"/>
    </row>
    <row r="321" spans="2:13" ht="12.75">
      <c r="B321" s="57"/>
      <c r="C321" s="390" t="s">
        <v>219</v>
      </c>
      <c r="D321" s="391"/>
      <c r="E321" s="394"/>
      <c r="F321" s="394"/>
      <c r="G321" s="394"/>
      <c r="H321" s="394"/>
      <c r="I321" s="394"/>
      <c r="J321" s="394"/>
      <c r="K321" s="394"/>
      <c r="L321" s="394"/>
      <c r="M321" s="394"/>
    </row>
    <row r="322" spans="2:13" ht="12.75">
      <c r="B322" s="57"/>
      <c r="C322" s="387" t="s">
        <v>220</v>
      </c>
      <c r="D322" s="388"/>
      <c r="E322" s="393">
        <f aca="true" t="shared" si="40" ref="E322:M322">+E324</f>
        <v>0</v>
      </c>
      <c r="F322" s="393">
        <f t="shared" si="40"/>
        <v>0</v>
      </c>
      <c r="G322" s="393">
        <f t="shared" si="40"/>
        <v>0</v>
      </c>
      <c r="H322" s="393">
        <f t="shared" si="40"/>
        <v>0</v>
      </c>
      <c r="I322" s="393">
        <f t="shared" si="40"/>
        <v>0</v>
      </c>
      <c r="J322" s="393">
        <f t="shared" si="40"/>
        <v>0</v>
      </c>
      <c r="K322" s="393">
        <f t="shared" si="40"/>
        <v>0</v>
      </c>
      <c r="L322" s="393">
        <f t="shared" si="40"/>
        <v>0</v>
      </c>
      <c r="M322" s="393">
        <f t="shared" si="40"/>
        <v>0</v>
      </c>
    </row>
    <row r="323" spans="2:13" ht="12.75" hidden="1">
      <c r="B323" s="57"/>
      <c r="C323" s="397"/>
      <c r="D323" s="391"/>
      <c r="E323" s="398"/>
      <c r="F323" s="398"/>
      <c r="G323" s="398"/>
      <c r="H323" s="398"/>
      <c r="I323" s="398"/>
      <c r="J323" s="398"/>
      <c r="K323" s="398"/>
      <c r="L323" s="398"/>
      <c r="M323" s="398"/>
    </row>
    <row r="324" spans="2:13" ht="12.75">
      <c r="B324" s="57"/>
      <c r="C324" s="390" t="s">
        <v>221</v>
      </c>
      <c r="D324" s="391"/>
      <c r="E324" s="399"/>
      <c r="F324" s="399"/>
      <c r="G324" s="399"/>
      <c r="H324" s="399"/>
      <c r="I324" s="399"/>
      <c r="J324" s="399"/>
      <c r="K324" s="399"/>
      <c r="L324" s="399"/>
      <c r="M324" s="399"/>
    </row>
    <row r="325" spans="1:13" s="111" customFormat="1" ht="12.75">
      <c r="A325" s="3"/>
      <c r="B325" s="29" t="s">
        <v>63</v>
      </c>
      <c r="C325" s="400"/>
      <c r="D325" s="401"/>
      <c r="E325" s="113">
        <f>+E326+E328+E331+E334+E339+E344+E348+E351+E354+E359</f>
        <v>0</v>
      </c>
      <c r="F325" s="113"/>
      <c r="G325" s="113">
        <v>0</v>
      </c>
      <c r="H325" s="113"/>
      <c r="I325" s="113"/>
      <c r="J325" s="113">
        <f>+J326+J328+J331+J334+J339+J344+J348+J351+J354+J359</f>
        <v>0</v>
      </c>
      <c r="K325" s="113">
        <f>+K326+K328+K331+K334+K339+K344+K348+K351+K354+K359</f>
        <v>0</v>
      </c>
      <c r="L325" s="113">
        <f>+L326+L328+L331+L334+L339+L344+L348+L351+L354+L359</f>
        <v>0</v>
      </c>
      <c r="M325" s="113">
        <f>+M326+M328+M331+M334+M339+M344+M348+M351+M354+M359</f>
        <v>242236</v>
      </c>
    </row>
    <row r="326" spans="2:13" ht="12.75">
      <c r="B326" s="57"/>
      <c r="C326" s="387" t="s">
        <v>187</v>
      </c>
      <c r="D326" s="388"/>
      <c r="E326" s="389">
        <f aca="true" t="shared" si="41" ref="E326:M326">+E327</f>
        <v>0</v>
      </c>
      <c r="F326" s="389">
        <f t="shared" si="41"/>
        <v>0</v>
      </c>
      <c r="G326" s="389">
        <f t="shared" si="41"/>
        <v>0</v>
      </c>
      <c r="H326" s="389">
        <f t="shared" si="41"/>
        <v>0</v>
      </c>
      <c r="I326" s="389">
        <f t="shared" si="41"/>
        <v>0</v>
      </c>
      <c r="J326" s="389">
        <f t="shared" si="41"/>
        <v>0</v>
      </c>
      <c r="K326" s="389">
        <f t="shared" si="41"/>
        <v>0</v>
      </c>
      <c r="L326" s="389">
        <f t="shared" si="41"/>
        <v>0</v>
      </c>
      <c r="M326" s="389">
        <f t="shared" si="41"/>
        <v>0</v>
      </c>
    </row>
    <row r="327" spans="2:13" ht="12.75">
      <c r="B327" s="57"/>
      <c r="C327" s="390" t="s">
        <v>188</v>
      </c>
      <c r="D327" s="391"/>
      <c r="E327" s="392"/>
      <c r="F327" s="392"/>
      <c r="G327" s="392"/>
      <c r="H327" s="392"/>
      <c r="I327" s="392"/>
      <c r="J327" s="392"/>
      <c r="K327" s="392"/>
      <c r="L327" s="392"/>
      <c r="M327" s="392"/>
    </row>
    <row r="328" spans="2:13" ht="12.75">
      <c r="B328" s="57"/>
      <c r="C328" s="387" t="s">
        <v>189</v>
      </c>
      <c r="D328" s="388"/>
      <c r="E328" s="393">
        <f aca="true" t="shared" si="42" ref="E328:M328">+E329+E330</f>
        <v>0</v>
      </c>
      <c r="F328" s="393">
        <f t="shared" si="42"/>
        <v>0</v>
      </c>
      <c r="G328" s="393">
        <f t="shared" si="42"/>
        <v>0</v>
      </c>
      <c r="H328" s="393">
        <f t="shared" si="42"/>
        <v>0</v>
      </c>
      <c r="I328" s="393">
        <f t="shared" si="42"/>
        <v>0</v>
      </c>
      <c r="J328" s="393">
        <f t="shared" si="42"/>
        <v>0</v>
      </c>
      <c r="K328" s="393">
        <f t="shared" si="42"/>
        <v>0</v>
      </c>
      <c r="L328" s="393">
        <f t="shared" si="42"/>
        <v>0</v>
      </c>
      <c r="M328" s="393">
        <f t="shared" si="42"/>
        <v>0</v>
      </c>
    </row>
    <row r="329" spans="2:13" ht="12.75">
      <c r="B329" s="57"/>
      <c r="C329" s="390" t="s">
        <v>190</v>
      </c>
      <c r="D329" s="391"/>
      <c r="E329" s="394"/>
      <c r="F329" s="394"/>
      <c r="G329" s="394"/>
      <c r="H329" s="394"/>
      <c r="I329" s="394"/>
      <c r="J329" s="394"/>
      <c r="K329" s="394"/>
      <c r="L329" s="394"/>
      <c r="M329" s="394"/>
    </row>
    <row r="330" spans="2:13" ht="12.75">
      <c r="B330" s="57"/>
      <c r="C330" s="390" t="s">
        <v>191</v>
      </c>
      <c r="D330" s="391"/>
      <c r="E330" s="394"/>
      <c r="F330" s="394"/>
      <c r="G330" s="394"/>
      <c r="H330" s="394"/>
      <c r="I330" s="394"/>
      <c r="J330" s="394"/>
      <c r="K330" s="394"/>
      <c r="L330" s="394"/>
      <c r="M330" s="394"/>
    </row>
    <row r="331" spans="1:15" s="482" customFormat="1" ht="12.75">
      <c r="A331" s="2"/>
      <c r="B331" s="57"/>
      <c r="C331" s="387" t="s">
        <v>192</v>
      </c>
      <c r="D331" s="388"/>
      <c r="E331" s="393">
        <f aca="true" t="shared" si="43" ref="E331:M331">+E332+E333</f>
        <v>0</v>
      </c>
      <c r="F331" s="393"/>
      <c r="G331" s="393">
        <v>0</v>
      </c>
      <c r="H331" s="393"/>
      <c r="I331" s="393"/>
      <c r="J331" s="393">
        <f t="shared" si="43"/>
        <v>0</v>
      </c>
      <c r="K331" s="393">
        <f t="shared" si="43"/>
        <v>0</v>
      </c>
      <c r="L331" s="393">
        <f t="shared" si="43"/>
        <v>0</v>
      </c>
      <c r="M331" s="393">
        <f t="shared" si="43"/>
        <v>44268</v>
      </c>
      <c r="N331" s="372"/>
      <c r="O331" s="402"/>
    </row>
    <row r="332" spans="2:13" ht="12.75">
      <c r="B332" s="57"/>
      <c r="C332" s="390" t="s">
        <v>193</v>
      </c>
      <c r="D332" s="391"/>
      <c r="E332" s="394"/>
      <c r="F332" s="394"/>
      <c r="G332" s="394"/>
      <c r="H332" s="394"/>
      <c r="I332" s="394"/>
      <c r="J332" s="394"/>
      <c r="K332" s="394"/>
      <c r="L332" s="394"/>
      <c r="M332" s="394"/>
    </row>
    <row r="333" spans="2:13" ht="12.75">
      <c r="B333" s="57"/>
      <c r="C333" s="390" t="s">
        <v>194</v>
      </c>
      <c r="D333" s="391">
        <v>4</v>
      </c>
      <c r="E333" s="394"/>
      <c r="F333" s="394">
        <v>14044</v>
      </c>
      <c r="G333" s="394">
        <v>21740</v>
      </c>
      <c r="H333" s="372">
        <v>24373</v>
      </c>
      <c r="J333" s="394"/>
      <c r="K333" s="394"/>
      <c r="L333" s="394"/>
      <c r="M333" s="394">
        <v>44268</v>
      </c>
    </row>
    <row r="334" spans="2:13" ht="12.75">
      <c r="B334" s="57"/>
      <c r="C334" s="387" t="s">
        <v>195</v>
      </c>
      <c r="D334" s="388"/>
      <c r="E334" s="393">
        <f aca="true" t="shared" si="44" ref="E334:M334">+E335+E336+E337+E338</f>
        <v>0</v>
      </c>
      <c r="F334" s="393"/>
      <c r="G334" s="394"/>
      <c r="H334" s="393">
        <f t="shared" si="44"/>
        <v>48360</v>
      </c>
      <c r="I334" s="393">
        <f t="shared" si="44"/>
        <v>0</v>
      </c>
      <c r="J334" s="393">
        <f t="shared" si="44"/>
        <v>0</v>
      </c>
      <c r="K334" s="393">
        <f t="shared" si="44"/>
        <v>0</v>
      </c>
      <c r="L334" s="393">
        <f t="shared" si="44"/>
        <v>0</v>
      </c>
      <c r="M334" s="393">
        <f t="shared" si="44"/>
        <v>83842</v>
      </c>
    </row>
    <row r="335" spans="2:13" ht="12.75">
      <c r="B335" s="57"/>
      <c r="C335" s="390" t="s">
        <v>196</v>
      </c>
      <c r="D335" s="391"/>
      <c r="E335" s="394"/>
      <c r="F335" s="394"/>
      <c r="G335" s="394"/>
      <c r="H335" s="394"/>
      <c r="I335" s="394"/>
      <c r="J335" s="394"/>
      <c r="K335" s="394"/>
      <c r="L335" s="394"/>
      <c r="M335" s="394"/>
    </row>
    <row r="336" spans="2:13" ht="12.75">
      <c r="B336" s="57"/>
      <c r="C336" s="390" t="s">
        <v>197</v>
      </c>
      <c r="D336" s="391"/>
      <c r="E336" s="394"/>
      <c r="F336" s="394"/>
      <c r="G336" s="394"/>
      <c r="H336" s="394"/>
      <c r="I336" s="394"/>
      <c r="J336" s="394"/>
      <c r="K336" s="394"/>
      <c r="L336" s="394"/>
      <c r="M336" s="394"/>
    </row>
    <row r="337" spans="2:13" ht="12.75">
      <c r="B337" s="57"/>
      <c r="C337" s="390" t="s">
        <v>198</v>
      </c>
      <c r="D337" s="391"/>
      <c r="E337" s="394"/>
      <c r="F337" s="394">
        <v>19390</v>
      </c>
      <c r="G337" s="394">
        <v>27610</v>
      </c>
      <c r="H337" s="394">
        <v>45808</v>
      </c>
      <c r="I337" s="394"/>
      <c r="J337" s="394"/>
      <c r="K337" s="394"/>
      <c r="L337" s="394"/>
      <c r="M337" s="394">
        <v>79933</v>
      </c>
    </row>
    <row r="338" spans="2:13" ht="12.75">
      <c r="B338" s="57"/>
      <c r="C338" s="390" t="s">
        <v>199</v>
      </c>
      <c r="D338" s="391"/>
      <c r="E338" s="394"/>
      <c r="F338" s="394">
        <v>710</v>
      </c>
      <c r="G338" s="394">
        <v>2290</v>
      </c>
      <c r="H338" s="394">
        <v>2552</v>
      </c>
      <c r="I338" s="394"/>
      <c r="J338" s="394"/>
      <c r="K338" s="394"/>
      <c r="L338" s="394"/>
      <c r="M338" s="394">
        <v>3909</v>
      </c>
    </row>
    <row r="339" spans="2:13" ht="12.75">
      <c r="B339" s="57"/>
      <c r="C339" s="395" t="s">
        <v>200</v>
      </c>
      <c r="D339" s="388"/>
      <c r="E339" s="393">
        <f aca="true" t="shared" si="45" ref="E339:M339">+E340+E341+E342+E343</f>
        <v>0</v>
      </c>
      <c r="F339" s="393">
        <f t="shared" si="45"/>
        <v>5640</v>
      </c>
      <c r="G339" s="393">
        <v>0</v>
      </c>
      <c r="H339" s="393">
        <f t="shared" si="45"/>
        <v>7770</v>
      </c>
      <c r="I339" s="393">
        <f t="shared" si="45"/>
        <v>0</v>
      </c>
      <c r="J339" s="393">
        <f t="shared" si="45"/>
        <v>0</v>
      </c>
      <c r="K339" s="393">
        <f t="shared" si="45"/>
        <v>0</v>
      </c>
      <c r="L339" s="393">
        <f t="shared" si="45"/>
        <v>0</v>
      </c>
      <c r="M339" s="393">
        <f t="shared" si="45"/>
        <v>15989</v>
      </c>
    </row>
    <row r="340" spans="2:13" ht="12.75">
      <c r="B340" s="57"/>
      <c r="C340" s="390" t="s">
        <v>222</v>
      </c>
      <c r="D340" s="391"/>
      <c r="E340" s="394"/>
      <c r="F340" s="394">
        <v>2210</v>
      </c>
      <c r="G340" s="394">
        <v>3100</v>
      </c>
      <c r="H340" s="394">
        <v>3738</v>
      </c>
      <c r="I340" s="394"/>
      <c r="J340" s="394"/>
      <c r="K340" s="394"/>
      <c r="L340" s="394"/>
      <c r="M340" s="394">
        <v>6908</v>
      </c>
    </row>
    <row r="341" spans="2:13" ht="12.75">
      <c r="B341" s="57"/>
      <c r="C341" s="390" t="s">
        <v>223</v>
      </c>
      <c r="D341" s="391">
        <v>5</v>
      </c>
      <c r="E341" s="394"/>
      <c r="F341" s="394">
        <v>3430</v>
      </c>
      <c r="G341" s="394">
        <v>5180</v>
      </c>
      <c r="H341" s="394">
        <v>4032</v>
      </c>
      <c r="I341" s="394"/>
      <c r="J341" s="394"/>
      <c r="K341" s="394"/>
      <c r="L341" s="394"/>
      <c r="M341" s="394">
        <v>9081</v>
      </c>
    </row>
    <row r="342" spans="2:13" ht="12.75">
      <c r="B342" s="57"/>
      <c r="C342" s="390" t="s">
        <v>203</v>
      </c>
      <c r="D342" s="391"/>
      <c r="E342" s="394"/>
      <c r="F342" s="394"/>
      <c r="G342" s="394"/>
      <c r="H342" s="394"/>
      <c r="I342" s="394"/>
      <c r="J342" s="394"/>
      <c r="K342" s="394"/>
      <c r="L342" s="394"/>
      <c r="M342" s="394"/>
    </row>
    <row r="343" spans="2:13" ht="12.75">
      <c r="B343" s="57"/>
      <c r="C343" s="390" t="s">
        <v>204</v>
      </c>
      <c r="D343" s="391"/>
      <c r="E343" s="394"/>
      <c r="F343" s="394"/>
      <c r="G343" s="394"/>
      <c r="H343" s="394"/>
      <c r="I343" s="394"/>
      <c r="J343" s="394"/>
      <c r="K343" s="394"/>
      <c r="L343" s="394"/>
      <c r="M343" s="394"/>
    </row>
    <row r="344" spans="2:13" ht="12.75">
      <c r="B344" s="57"/>
      <c r="C344" s="395" t="s">
        <v>205</v>
      </c>
      <c r="D344" s="388"/>
      <c r="E344" s="393">
        <f aca="true" t="shared" si="46" ref="E344:M344">+E345+E346+E347</f>
        <v>0</v>
      </c>
      <c r="F344" s="393">
        <f t="shared" si="46"/>
        <v>15820</v>
      </c>
      <c r="G344" s="393">
        <v>0</v>
      </c>
      <c r="H344" s="393">
        <f t="shared" si="46"/>
        <v>37186</v>
      </c>
      <c r="I344" s="393">
        <f t="shared" si="46"/>
        <v>0</v>
      </c>
      <c r="J344" s="393">
        <f t="shared" si="46"/>
        <v>0</v>
      </c>
      <c r="K344" s="393">
        <f t="shared" si="46"/>
        <v>0</v>
      </c>
      <c r="L344" s="393">
        <f t="shared" si="46"/>
        <v>0</v>
      </c>
      <c r="M344" s="393">
        <f t="shared" si="46"/>
        <v>91126</v>
      </c>
    </row>
    <row r="345" spans="2:13" ht="12.75">
      <c r="B345" s="57"/>
      <c r="C345" s="390" t="s">
        <v>206</v>
      </c>
      <c r="D345" s="391"/>
      <c r="E345" s="394"/>
      <c r="F345" s="394">
        <v>12430</v>
      </c>
      <c r="G345" s="394">
        <v>17560</v>
      </c>
      <c r="H345" s="394">
        <v>31589</v>
      </c>
      <c r="I345" s="394"/>
      <c r="J345" s="394"/>
      <c r="K345" s="394"/>
      <c r="L345" s="394"/>
      <c r="M345" s="394">
        <v>79309</v>
      </c>
    </row>
    <row r="346" spans="2:13" ht="12.75">
      <c r="B346" s="57"/>
      <c r="C346" s="390" t="s">
        <v>207</v>
      </c>
      <c r="D346" s="391"/>
      <c r="E346" s="394"/>
      <c r="F346" s="394"/>
      <c r="G346" s="394"/>
      <c r="H346" s="394"/>
      <c r="I346" s="394"/>
      <c r="J346" s="394"/>
      <c r="K346" s="394"/>
      <c r="L346" s="394"/>
      <c r="M346" s="394"/>
    </row>
    <row r="347" spans="2:13" ht="12.75">
      <c r="B347" s="57"/>
      <c r="C347" s="390" t="s">
        <v>208</v>
      </c>
      <c r="D347" s="391"/>
      <c r="E347" s="394"/>
      <c r="F347" s="394">
        <v>3390</v>
      </c>
      <c r="G347" s="394">
        <v>4230</v>
      </c>
      <c r="H347" s="394">
        <v>5597</v>
      </c>
      <c r="I347" s="394"/>
      <c r="J347" s="394"/>
      <c r="K347" s="394"/>
      <c r="L347" s="394"/>
      <c r="M347" s="394">
        <v>11817</v>
      </c>
    </row>
    <row r="348" spans="2:13" ht="12.75">
      <c r="B348" s="57"/>
      <c r="C348" s="395" t="s">
        <v>209</v>
      </c>
      <c r="D348" s="388"/>
      <c r="E348" s="393">
        <f aca="true" t="shared" si="47" ref="E348:M348">+E349+E350</f>
        <v>0</v>
      </c>
      <c r="F348" s="393">
        <f t="shared" si="47"/>
        <v>3000</v>
      </c>
      <c r="G348" s="393">
        <v>0</v>
      </c>
      <c r="H348" s="393">
        <f t="shared" si="47"/>
        <v>4768</v>
      </c>
      <c r="I348" s="393">
        <f t="shared" si="47"/>
        <v>0</v>
      </c>
      <c r="J348" s="393">
        <f t="shared" si="47"/>
        <v>0</v>
      </c>
      <c r="K348" s="393">
        <f t="shared" si="47"/>
        <v>0</v>
      </c>
      <c r="L348" s="393">
        <f t="shared" si="47"/>
        <v>0</v>
      </c>
      <c r="M348" s="393">
        <f t="shared" si="47"/>
        <v>7011</v>
      </c>
    </row>
    <row r="349" spans="2:13" ht="12.75">
      <c r="B349" s="57"/>
      <c r="C349" s="390" t="s">
        <v>210</v>
      </c>
      <c r="D349" s="391">
        <v>6</v>
      </c>
      <c r="E349" s="394"/>
      <c r="F349" s="394">
        <v>3000</v>
      </c>
      <c r="G349" s="394">
        <v>2600</v>
      </c>
      <c r="H349" s="394">
        <v>4768</v>
      </c>
      <c r="I349" s="394"/>
      <c r="J349" s="394"/>
      <c r="K349" s="394"/>
      <c r="L349" s="394"/>
      <c r="M349" s="394">
        <v>7011</v>
      </c>
    </row>
    <row r="350" spans="2:13" ht="12.75">
      <c r="B350" s="57"/>
      <c r="C350" s="390" t="s">
        <v>211</v>
      </c>
      <c r="D350" s="391"/>
      <c r="E350" s="394"/>
      <c r="F350" s="394"/>
      <c r="G350" s="394"/>
      <c r="H350" s="394"/>
      <c r="I350" s="394"/>
      <c r="J350" s="394"/>
      <c r="K350" s="394"/>
      <c r="L350" s="394"/>
      <c r="M350" s="394"/>
    </row>
    <row r="351" spans="2:13" ht="12.75">
      <c r="B351" s="57"/>
      <c r="C351" s="387" t="s">
        <v>212</v>
      </c>
      <c r="D351" s="388"/>
      <c r="E351" s="393">
        <f aca="true" t="shared" si="48" ref="E351:M351">+E352+E353</f>
        <v>0</v>
      </c>
      <c r="F351" s="393">
        <f t="shared" si="48"/>
        <v>0</v>
      </c>
      <c r="G351" s="393">
        <f t="shared" si="48"/>
        <v>0</v>
      </c>
      <c r="H351" s="393">
        <f t="shared" si="48"/>
        <v>0</v>
      </c>
      <c r="I351" s="393">
        <f t="shared" si="48"/>
        <v>0</v>
      </c>
      <c r="J351" s="393">
        <f t="shared" si="48"/>
        <v>0</v>
      </c>
      <c r="K351" s="393">
        <f t="shared" si="48"/>
        <v>0</v>
      </c>
      <c r="L351" s="393">
        <f t="shared" si="48"/>
        <v>0</v>
      </c>
      <c r="M351" s="393">
        <f t="shared" si="48"/>
        <v>0</v>
      </c>
    </row>
    <row r="352" spans="2:13" ht="12.75">
      <c r="B352" s="57"/>
      <c r="C352" s="396" t="s">
        <v>213</v>
      </c>
      <c r="D352" s="391"/>
      <c r="E352" s="394"/>
      <c r="F352" s="394"/>
      <c r="G352" s="394"/>
      <c r="H352" s="394"/>
      <c r="I352" s="394"/>
      <c r="J352" s="394"/>
      <c r="K352" s="394"/>
      <c r="L352" s="394"/>
      <c r="M352" s="394"/>
    </row>
    <row r="353" spans="2:13" ht="12.75">
      <c r="B353" s="57"/>
      <c r="C353" s="390" t="s">
        <v>214</v>
      </c>
      <c r="D353" s="391"/>
      <c r="E353" s="394"/>
      <c r="F353" s="394"/>
      <c r="G353" s="394"/>
      <c r="H353" s="394"/>
      <c r="I353" s="394"/>
      <c r="J353" s="394"/>
      <c r="K353" s="394"/>
      <c r="L353" s="394"/>
      <c r="M353" s="394"/>
    </row>
    <row r="354" spans="2:13" ht="12.75">
      <c r="B354" s="57"/>
      <c r="C354" s="387" t="s">
        <v>215</v>
      </c>
      <c r="D354" s="388"/>
      <c r="E354" s="393">
        <f aca="true" t="shared" si="49" ref="E354:M354">+E355+E356+E357+E358</f>
        <v>0</v>
      </c>
      <c r="F354" s="393">
        <f t="shared" si="49"/>
        <v>0</v>
      </c>
      <c r="G354" s="393">
        <f t="shared" si="49"/>
        <v>0</v>
      </c>
      <c r="H354" s="393">
        <f t="shared" si="49"/>
        <v>0</v>
      </c>
      <c r="I354" s="393">
        <f t="shared" si="49"/>
        <v>0</v>
      </c>
      <c r="J354" s="393">
        <f t="shared" si="49"/>
        <v>0</v>
      </c>
      <c r="K354" s="393">
        <f t="shared" si="49"/>
        <v>0</v>
      </c>
      <c r="L354" s="393">
        <f t="shared" si="49"/>
        <v>0</v>
      </c>
      <c r="M354" s="393">
        <f t="shared" si="49"/>
        <v>0</v>
      </c>
    </row>
    <row r="355" spans="2:13" ht="12.75">
      <c r="B355" s="57"/>
      <c r="C355" s="390" t="s">
        <v>216</v>
      </c>
      <c r="D355" s="391"/>
      <c r="E355" s="394"/>
      <c r="F355" s="394"/>
      <c r="G355" s="394"/>
      <c r="H355" s="394"/>
      <c r="I355" s="394"/>
      <c r="J355" s="394"/>
      <c r="K355" s="394"/>
      <c r="L355" s="394"/>
      <c r="M355" s="394"/>
    </row>
    <row r="356" spans="2:13" ht="12.75">
      <c r="B356" s="57"/>
      <c r="C356" s="390" t="s">
        <v>217</v>
      </c>
      <c r="D356" s="391"/>
      <c r="E356" s="394"/>
      <c r="F356" s="394"/>
      <c r="G356" s="394"/>
      <c r="H356" s="394"/>
      <c r="I356" s="394"/>
      <c r="J356" s="394"/>
      <c r="K356" s="394"/>
      <c r="L356" s="394"/>
      <c r="M356" s="394"/>
    </row>
    <row r="357" spans="2:13" ht="12.75">
      <c r="B357" s="57"/>
      <c r="C357" s="390" t="s">
        <v>218</v>
      </c>
      <c r="D357" s="391"/>
      <c r="E357" s="394"/>
      <c r="F357" s="394"/>
      <c r="G357" s="394"/>
      <c r="H357" s="394"/>
      <c r="I357" s="394"/>
      <c r="J357" s="394"/>
      <c r="K357" s="394"/>
      <c r="L357" s="394"/>
      <c r="M357" s="394"/>
    </row>
    <row r="358" spans="2:13" ht="12.75">
      <c r="B358" s="57"/>
      <c r="C358" s="390" t="s">
        <v>219</v>
      </c>
      <c r="D358" s="391"/>
      <c r="E358" s="394"/>
      <c r="F358" s="394"/>
      <c r="G358" s="394"/>
      <c r="H358" s="394"/>
      <c r="I358" s="394"/>
      <c r="J358" s="394"/>
      <c r="K358" s="394"/>
      <c r="L358" s="394"/>
      <c r="M358" s="394"/>
    </row>
    <row r="359" spans="2:13" ht="12.75">
      <c r="B359" s="57"/>
      <c r="C359" s="387" t="s">
        <v>220</v>
      </c>
      <c r="D359" s="388"/>
      <c r="E359" s="393">
        <f>+E361</f>
        <v>0</v>
      </c>
      <c r="F359" s="393">
        <f aca="true" t="shared" si="50" ref="F359:M359">+F361</f>
        <v>0</v>
      </c>
      <c r="G359" s="393">
        <f t="shared" si="50"/>
        <v>0</v>
      </c>
      <c r="H359" s="393">
        <f t="shared" si="50"/>
        <v>0</v>
      </c>
      <c r="I359" s="393">
        <f t="shared" si="50"/>
        <v>0</v>
      </c>
      <c r="J359" s="393">
        <f t="shared" si="50"/>
        <v>0</v>
      </c>
      <c r="K359" s="393">
        <f t="shared" si="50"/>
        <v>0</v>
      </c>
      <c r="L359" s="393">
        <f t="shared" si="50"/>
        <v>0</v>
      </c>
      <c r="M359" s="393">
        <f t="shared" si="50"/>
        <v>0</v>
      </c>
    </row>
    <row r="360" spans="2:13" ht="12.75" hidden="1">
      <c r="B360" s="57"/>
      <c r="C360" s="397"/>
      <c r="D360" s="391"/>
      <c r="E360" s="398"/>
      <c r="F360" s="398"/>
      <c r="G360" s="398"/>
      <c r="H360" s="398"/>
      <c r="I360" s="398"/>
      <c r="J360" s="398"/>
      <c r="K360" s="398"/>
      <c r="L360" s="398"/>
      <c r="M360" s="398"/>
    </row>
    <row r="361" spans="2:13" ht="12.75">
      <c r="B361" s="57"/>
      <c r="C361" s="390" t="s">
        <v>221</v>
      </c>
      <c r="D361" s="391"/>
      <c r="E361" s="399"/>
      <c r="F361" s="399"/>
      <c r="G361" s="399"/>
      <c r="H361" s="399"/>
      <c r="I361" s="399"/>
      <c r="J361" s="399"/>
      <c r="K361" s="399"/>
      <c r="L361" s="399"/>
      <c r="M361" s="399"/>
    </row>
    <row r="362" spans="2:13" ht="12.75" hidden="1">
      <c r="B362" s="57"/>
      <c r="C362" s="403"/>
      <c r="D362" s="404"/>
      <c r="E362" s="398"/>
      <c r="F362" s="405"/>
      <c r="G362" s="405"/>
      <c r="H362" s="405"/>
      <c r="I362" s="405"/>
      <c r="J362" s="405"/>
      <c r="K362" s="405"/>
      <c r="L362" s="405"/>
      <c r="M362" s="406"/>
    </row>
    <row r="363" spans="1:13" s="111" customFormat="1" ht="12.75">
      <c r="A363" s="3"/>
      <c r="B363" s="29" t="s">
        <v>137</v>
      </c>
      <c r="C363" s="400"/>
      <c r="D363" s="401"/>
      <c r="E363" s="113">
        <f>+E364+E366+E369+E372+E377+E382+E386+E389+E392+E397</f>
        <v>0</v>
      </c>
      <c r="F363" s="113"/>
      <c r="G363" s="113">
        <f aca="true" t="shared" si="51" ref="G363:M363">+G364+G366+G369+G372+G377+G382+G386+G389+G392+G397</f>
        <v>4230</v>
      </c>
      <c r="H363" s="113"/>
      <c r="I363" s="113"/>
      <c r="J363" s="113"/>
      <c r="K363" s="113">
        <f t="shared" si="51"/>
        <v>153969</v>
      </c>
      <c r="L363" s="113">
        <f t="shared" si="51"/>
        <v>201736</v>
      </c>
      <c r="M363" s="113">
        <f t="shared" si="51"/>
        <v>461569</v>
      </c>
    </row>
    <row r="364" spans="2:13" ht="12.75">
      <c r="B364" s="57"/>
      <c r="C364" s="387" t="s">
        <v>187</v>
      </c>
      <c r="D364" s="388"/>
      <c r="E364" s="389">
        <f>+E365</f>
        <v>0</v>
      </c>
      <c r="F364" s="389">
        <f aca="true" t="shared" si="52" ref="F364:M364">+F365</f>
        <v>0</v>
      </c>
      <c r="G364" s="389">
        <f t="shared" si="52"/>
        <v>0</v>
      </c>
      <c r="H364" s="389">
        <f t="shared" si="52"/>
        <v>13897</v>
      </c>
      <c r="I364" s="389">
        <f t="shared" si="52"/>
        <v>13948</v>
      </c>
      <c r="J364" s="389">
        <f t="shared" si="52"/>
        <v>17200</v>
      </c>
      <c r="K364" s="389">
        <f t="shared" si="52"/>
        <v>18488</v>
      </c>
      <c r="L364" s="389">
        <f t="shared" si="52"/>
        <v>20692</v>
      </c>
      <c r="M364" s="389">
        <f t="shared" si="52"/>
        <v>20035</v>
      </c>
    </row>
    <row r="365" spans="2:13" ht="12.75">
      <c r="B365" s="57"/>
      <c r="C365" s="390" t="s">
        <v>188</v>
      </c>
      <c r="D365" s="388"/>
      <c r="E365" s="407">
        <f>+E290+E327</f>
        <v>0</v>
      </c>
      <c r="F365" s="407">
        <f aca="true" t="shared" si="53" ref="F365:M365">+F290+F327</f>
        <v>0</v>
      </c>
      <c r="G365" s="407">
        <f t="shared" si="53"/>
        <v>0</v>
      </c>
      <c r="H365" s="407">
        <f t="shared" si="53"/>
        <v>13897</v>
      </c>
      <c r="I365" s="407">
        <f t="shared" si="53"/>
        <v>13948</v>
      </c>
      <c r="J365" s="407">
        <f t="shared" si="53"/>
        <v>17200</v>
      </c>
      <c r="K365" s="407">
        <f t="shared" si="53"/>
        <v>18488</v>
      </c>
      <c r="L365" s="407">
        <f t="shared" si="53"/>
        <v>20692</v>
      </c>
      <c r="M365" s="407">
        <f t="shared" si="53"/>
        <v>20035</v>
      </c>
    </row>
    <row r="366" spans="2:13" ht="12.75">
      <c r="B366" s="57"/>
      <c r="C366" s="387" t="s">
        <v>189</v>
      </c>
      <c r="D366" s="388"/>
      <c r="E366" s="393">
        <f>+E367+E368</f>
        <v>0</v>
      </c>
      <c r="F366" s="393">
        <f aca="true" t="shared" si="54" ref="F366:M366">+F367+F368</f>
        <v>0</v>
      </c>
      <c r="G366" s="393">
        <f t="shared" si="54"/>
        <v>0</v>
      </c>
      <c r="H366" s="393">
        <f t="shared" si="54"/>
        <v>150</v>
      </c>
      <c r="I366" s="393">
        <f t="shared" si="54"/>
        <v>300</v>
      </c>
      <c r="J366" s="393">
        <f t="shared" si="54"/>
        <v>514</v>
      </c>
      <c r="K366" s="393">
        <f t="shared" si="54"/>
        <v>1335</v>
      </c>
      <c r="L366" s="393">
        <f t="shared" si="54"/>
        <v>5431</v>
      </c>
      <c r="M366" s="393">
        <f t="shared" si="54"/>
        <v>2166</v>
      </c>
    </row>
    <row r="367" spans="2:13" ht="12.75">
      <c r="B367" s="57"/>
      <c r="C367" s="390" t="s">
        <v>190</v>
      </c>
      <c r="D367" s="388"/>
      <c r="E367" s="408">
        <f>+E292+E329</f>
        <v>0</v>
      </c>
      <c r="F367" s="408">
        <f aca="true" t="shared" si="55" ref="F367:M368">+F292+F329</f>
        <v>0</v>
      </c>
      <c r="G367" s="408">
        <f t="shared" si="55"/>
        <v>0</v>
      </c>
      <c r="H367" s="408">
        <f t="shared" si="55"/>
        <v>150</v>
      </c>
      <c r="I367" s="408">
        <f t="shared" si="55"/>
        <v>300</v>
      </c>
      <c r="J367" s="408">
        <f t="shared" si="55"/>
        <v>514</v>
      </c>
      <c r="K367" s="408">
        <f t="shared" si="55"/>
        <v>1335</v>
      </c>
      <c r="L367" s="408">
        <f t="shared" si="55"/>
        <v>5431</v>
      </c>
      <c r="M367" s="408">
        <f t="shared" si="55"/>
        <v>2166</v>
      </c>
    </row>
    <row r="368" spans="2:13" ht="12.75">
      <c r="B368" s="57"/>
      <c r="C368" s="390" t="s">
        <v>191</v>
      </c>
      <c r="D368" s="388"/>
      <c r="E368" s="408">
        <f>+E293+E330</f>
        <v>0</v>
      </c>
      <c r="F368" s="408">
        <f t="shared" si="55"/>
        <v>0</v>
      </c>
      <c r="G368" s="408">
        <f t="shared" si="55"/>
        <v>0</v>
      </c>
      <c r="H368" s="408">
        <f t="shared" si="55"/>
        <v>0</v>
      </c>
      <c r="I368" s="408">
        <f t="shared" si="55"/>
        <v>0</v>
      </c>
      <c r="J368" s="408">
        <f t="shared" si="55"/>
        <v>0</v>
      </c>
      <c r="K368" s="408">
        <f t="shared" si="55"/>
        <v>0</v>
      </c>
      <c r="L368" s="408">
        <f t="shared" si="55"/>
        <v>0</v>
      </c>
      <c r="M368" s="408">
        <f t="shared" si="55"/>
        <v>0</v>
      </c>
    </row>
    <row r="369" spans="2:13" ht="12.75">
      <c r="B369" s="57"/>
      <c r="C369" s="387" t="s">
        <v>192</v>
      </c>
      <c r="D369" s="388"/>
      <c r="E369" s="393">
        <f>+E370+E371</f>
        <v>0</v>
      </c>
      <c r="F369" s="393"/>
      <c r="G369" s="393">
        <v>0</v>
      </c>
      <c r="H369" s="393"/>
      <c r="I369" s="393"/>
      <c r="J369" s="393">
        <f>+J370+J371</f>
        <v>5783</v>
      </c>
      <c r="K369" s="393">
        <f>+K370+K371</f>
        <v>11196</v>
      </c>
      <c r="L369" s="393">
        <f>+L370+L371</f>
        <v>12595</v>
      </c>
      <c r="M369" s="393">
        <f>+M370+M371</f>
        <v>54279</v>
      </c>
    </row>
    <row r="370" spans="2:13" ht="12.75">
      <c r="B370" s="57"/>
      <c r="C370" s="390" t="s">
        <v>193</v>
      </c>
      <c r="D370" s="388"/>
      <c r="E370" s="408">
        <f>+E295+E332</f>
        <v>0</v>
      </c>
      <c r="F370" s="408">
        <f aca="true" t="shared" si="56" ref="F370:M371">+F295+F332</f>
        <v>0</v>
      </c>
      <c r="G370" s="408">
        <f t="shared" si="56"/>
        <v>0</v>
      </c>
      <c r="H370" s="408"/>
      <c r="I370" s="408">
        <f t="shared" si="56"/>
        <v>3752</v>
      </c>
      <c r="J370" s="408">
        <f t="shared" si="56"/>
        <v>3133</v>
      </c>
      <c r="K370" s="408">
        <f t="shared" si="56"/>
        <v>4396</v>
      </c>
      <c r="L370" s="408">
        <f t="shared" si="56"/>
        <v>5958</v>
      </c>
      <c r="M370" s="408">
        <f t="shared" si="56"/>
        <v>6185</v>
      </c>
    </row>
    <row r="371" spans="2:13" ht="12.75">
      <c r="B371" s="57"/>
      <c r="C371" s="390" t="s">
        <v>194</v>
      </c>
      <c r="D371" s="388"/>
      <c r="E371" s="408">
        <f>+E296+E333</f>
        <v>0</v>
      </c>
      <c r="F371" s="408">
        <f t="shared" si="56"/>
        <v>14044</v>
      </c>
      <c r="G371" s="408">
        <v>0</v>
      </c>
      <c r="H371" s="408">
        <f>+H296+H332</f>
        <v>3302</v>
      </c>
      <c r="I371" s="408"/>
      <c r="J371" s="408">
        <f t="shared" si="56"/>
        <v>2650</v>
      </c>
      <c r="K371" s="408">
        <f t="shared" si="56"/>
        <v>6800</v>
      </c>
      <c r="L371" s="408">
        <f t="shared" si="56"/>
        <v>6637</v>
      </c>
      <c r="M371" s="408">
        <f t="shared" si="56"/>
        <v>48094</v>
      </c>
    </row>
    <row r="372" spans="2:13" ht="12.75">
      <c r="B372" s="57"/>
      <c r="C372" s="387" t="s">
        <v>195</v>
      </c>
      <c r="D372" s="388"/>
      <c r="E372" s="393">
        <f>+E373+E374+E375+E376</f>
        <v>0</v>
      </c>
      <c r="F372" s="393"/>
      <c r="G372" s="393">
        <v>0</v>
      </c>
      <c r="H372" s="393">
        <f aca="true" t="shared" si="57" ref="H372:M372">+H373+H374+H375+H376</f>
        <v>92667</v>
      </c>
      <c r="I372" s="393">
        <f t="shared" si="57"/>
        <v>50400</v>
      </c>
      <c r="J372" s="393">
        <f t="shared" si="57"/>
        <v>42427</v>
      </c>
      <c r="K372" s="393">
        <f t="shared" si="57"/>
        <v>45200</v>
      </c>
      <c r="L372" s="393">
        <f t="shared" si="57"/>
        <v>61405</v>
      </c>
      <c r="M372" s="393">
        <f t="shared" si="57"/>
        <v>158337</v>
      </c>
    </row>
    <row r="373" spans="2:13" ht="12.75">
      <c r="B373" s="57"/>
      <c r="C373" s="390" t="s">
        <v>196</v>
      </c>
      <c r="D373" s="388"/>
      <c r="E373" s="408">
        <f>+E298+E335</f>
        <v>0</v>
      </c>
      <c r="F373" s="408">
        <f aca="true" t="shared" si="58" ref="F373:M373">+F298+F335</f>
        <v>0</v>
      </c>
      <c r="G373" s="408">
        <f t="shared" si="58"/>
        <v>0</v>
      </c>
      <c r="H373" s="408">
        <f t="shared" si="58"/>
        <v>0</v>
      </c>
      <c r="I373" s="408">
        <f t="shared" si="58"/>
        <v>0</v>
      </c>
      <c r="J373" s="408">
        <f t="shared" si="58"/>
        <v>0</v>
      </c>
      <c r="K373" s="408">
        <f t="shared" si="58"/>
        <v>0</v>
      </c>
      <c r="L373" s="408">
        <f t="shared" si="58"/>
        <v>5314</v>
      </c>
      <c r="M373" s="408">
        <f t="shared" si="58"/>
        <v>3982</v>
      </c>
    </row>
    <row r="374" spans="2:13" ht="12.75">
      <c r="B374" s="57"/>
      <c r="C374" s="390" t="s">
        <v>197</v>
      </c>
      <c r="D374" s="388"/>
      <c r="E374" s="408">
        <f aca="true" t="shared" si="59" ref="E374:M376">+E299+E336</f>
        <v>0</v>
      </c>
      <c r="F374" s="408">
        <f t="shared" si="59"/>
        <v>0</v>
      </c>
      <c r="G374" s="408">
        <f t="shared" si="59"/>
        <v>0</v>
      </c>
      <c r="H374" s="408">
        <f t="shared" si="59"/>
        <v>0</v>
      </c>
      <c r="I374" s="408">
        <f t="shared" si="59"/>
        <v>0</v>
      </c>
      <c r="J374" s="408">
        <f t="shared" si="59"/>
        <v>0</v>
      </c>
      <c r="K374" s="408">
        <f t="shared" si="59"/>
        <v>0</v>
      </c>
      <c r="L374" s="408">
        <f t="shared" si="59"/>
        <v>0</v>
      </c>
      <c r="M374" s="408">
        <f t="shared" si="59"/>
        <v>0</v>
      </c>
    </row>
    <row r="375" spans="2:13" ht="12.75">
      <c r="B375" s="57"/>
      <c r="C375" s="390" t="s">
        <v>198</v>
      </c>
      <c r="D375" s="388"/>
      <c r="E375" s="408">
        <f t="shared" si="59"/>
        <v>0</v>
      </c>
      <c r="F375" s="408">
        <f t="shared" si="59"/>
        <v>19390</v>
      </c>
      <c r="G375" s="408">
        <f t="shared" si="59"/>
        <v>27610</v>
      </c>
      <c r="H375" s="408">
        <f t="shared" si="59"/>
        <v>89915</v>
      </c>
      <c r="I375" s="408">
        <f t="shared" si="59"/>
        <v>50100</v>
      </c>
      <c r="J375" s="408">
        <f t="shared" si="59"/>
        <v>41702</v>
      </c>
      <c r="K375" s="408">
        <f t="shared" si="59"/>
        <v>44430</v>
      </c>
      <c r="L375" s="408">
        <f t="shared" si="59"/>
        <v>55496</v>
      </c>
      <c r="M375" s="408">
        <f t="shared" si="59"/>
        <v>149640</v>
      </c>
    </row>
    <row r="376" spans="2:13" ht="12.75">
      <c r="B376" s="57"/>
      <c r="C376" s="390" t="s">
        <v>199</v>
      </c>
      <c r="D376" s="388"/>
      <c r="E376" s="408">
        <f t="shared" si="59"/>
        <v>0</v>
      </c>
      <c r="F376" s="408">
        <f t="shared" si="59"/>
        <v>710</v>
      </c>
      <c r="G376" s="408">
        <v>0</v>
      </c>
      <c r="H376" s="408">
        <f t="shared" si="59"/>
        <v>2752</v>
      </c>
      <c r="I376" s="408">
        <f t="shared" si="59"/>
        <v>300</v>
      </c>
      <c r="J376" s="408">
        <f t="shared" si="59"/>
        <v>725</v>
      </c>
      <c r="K376" s="408">
        <f t="shared" si="59"/>
        <v>770</v>
      </c>
      <c r="L376" s="408">
        <f t="shared" si="59"/>
        <v>595</v>
      </c>
      <c r="M376" s="408">
        <f t="shared" si="59"/>
        <v>4715</v>
      </c>
    </row>
    <row r="377" spans="2:13" ht="12.75">
      <c r="B377" s="57"/>
      <c r="C377" s="387" t="s">
        <v>200</v>
      </c>
      <c r="D377" s="388"/>
      <c r="E377" s="393">
        <f>+E378+E379+E380+E381</f>
        <v>0</v>
      </c>
      <c r="F377" s="393">
        <f aca="true" t="shared" si="60" ref="F377:M377">+F378+F379+F380+F381</f>
        <v>5640</v>
      </c>
      <c r="G377" s="393">
        <v>0</v>
      </c>
      <c r="H377" s="393">
        <f t="shared" si="60"/>
        <v>31629</v>
      </c>
      <c r="I377" s="393">
        <f t="shared" si="60"/>
        <v>24104</v>
      </c>
      <c r="J377" s="393">
        <f t="shared" si="60"/>
        <v>36259</v>
      </c>
      <c r="K377" s="393">
        <f t="shared" si="60"/>
        <v>39684</v>
      </c>
      <c r="L377" s="393">
        <f t="shared" si="60"/>
        <v>61364</v>
      </c>
      <c r="M377" s="393">
        <f t="shared" si="60"/>
        <v>85018</v>
      </c>
    </row>
    <row r="378" spans="2:13" ht="12.75">
      <c r="B378" s="57"/>
      <c r="C378" s="390" t="s">
        <v>224</v>
      </c>
      <c r="D378" s="388"/>
      <c r="E378" s="408">
        <f>+E303+E340</f>
        <v>0</v>
      </c>
      <c r="F378" s="408">
        <f aca="true" t="shared" si="61" ref="F378:M378">+F303+F340</f>
        <v>2210</v>
      </c>
      <c r="G378" s="408">
        <v>0</v>
      </c>
      <c r="H378" s="408">
        <f t="shared" si="61"/>
        <v>3892</v>
      </c>
      <c r="I378" s="408">
        <f t="shared" si="61"/>
        <v>268</v>
      </c>
      <c r="J378" s="408">
        <f t="shared" si="61"/>
        <v>2526</v>
      </c>
      <c r="K378" s="408">
        <f t="shared" si="61"/>
        <v>1671</v>
      </c>
      <c r="L378" s="408">
        <f t="shared" si="61"/>
        <v>714</v>
      </c>
      <c r="M378" s="408">
        <f t="shared" si="61"/>
        <v>8904</v>
      </c>
    </row>
    <row r="379" spans="2:13" ht="12.75">
      <c r="B379" s="57"/>
      <c r="C379" s="390" t="s">
        <v>202</v>
      </c>
      <c r="D379" s="388"/>
      <c r="E379" s="408">
        <f aca="true" t="shared" si="62" ref="E379:M381">+E304+E341</f>
        <v>0</v>
      </c>
      <c r="F379" s="408">
        <f t="shared" si="62"/>
        <v>3430</v>
      </c>
      <c r="G379" s="408">
        <f t="shared" si="62"/>
        <v>5180</v>
      </c>
      <c r="H379" s="408">
        <f t="shared" si="62"/>
        <v>4032</v>
      </c>
      <c r="I379" s="408">
        <f t="shared" si="62"/>
        <v>0</v>
      </c>
      <c r="J379" s="408">
        <f t="shared" si="62"/>
        <v>0</v>
      </c>
      <c r="K379" s="408">
        <f t="shared" si="62"/>
        <v>0</v>
      </c>
      <c r="L379" s="408">
        <f t="shared" si="62"/>
        <v>0</v>
      </c>
      <c r="M379" s="408">
        <f t="shared" si="62"/>
        <v>9081</v>
      </c>
    </row>
    <row r="380" spans="2:13" ht="12.75">
      <c r="B380" s="57"/>
      <c r="C380" s="390" t="s">
        <v>203</v>
      </c>
      <c r="D380" s="388"/>
      <c r="E380" s="408">
        <f t="shared" si="62"/>
        <v>0</v>
      </c>
      <c r="F380" s="408">
        <f t="shared" si="62"/>
        <v>0</v>
      </c>
      <c r="G380" s="408">
        <f t="shared" si="62"/>
        <v>0</v>
      </c>
      <c r="H380" s="408">
        <f t="shared" si="62"/>
        <v>120</v>
      </c>
      <c r="I380" s="408">
        <f t="shared" si="62"/>
        <v>165</v>
      </c>
      <c r="J380" s="408">
        <f t="shared" si="62"/>
        <v>178</v>
      </c>
      <c r="K380" s="408">
        <f t="shared" si="62"/>
        <v>226</v>
      </c>
      <c r="L380" s="408">
        <f t="shared" si="62"/>
        <v>352</v>
      </c>
      <c r="M380" s="408">
        <f t="shared" si="62"/>
        <v>970</v>
      </c>
    </row>
    <row r="381" spans="2:13" ht="12.75">
      <c r="B381" s="57"/>
      <c r="C381" s="390" t="s">
        <v>204</v>
      </c>
      <c r="D381" s="388"/>
      <c r="E381" s="408">
        <f t="shared" si="62"/>
        <v>0</v>
      </c>
      <c r="F381" s="408">
        <f t="shared" si="62"/>
        <v>0</v>
      </c>
      <c r="G381" s="408">
        <f t="shared" si="62"/>
        <v>0</v>
      </c>
      <c r="H381" s="408">
        <f t="shared" si="62"/>
        <v>23585</v>
      </c>
      <c r="I381" s="408">
        <f t="shared" si="62"/>
        <v>23671</v>
      </c>
      <c r="J381" s="408">
        <f t="shared" si="62"/>
        <v>33555</v>
      </c>
      <c r="K381" s="408">
        <f t="shared" si="62"/>
        <v>37787</v>
      </c>
      <c r="L381" s="408">
        <f t="shared" si="62"/>
        <v>60298</v>
      </c>
      <c r="M381" s="408">
        <f t="shared" si="62"/>
        <v>66063</v>
      </c>
    </row>
    <row r="382" spans="2:13" ht="12.75">
      <c r="B382" s="57"/>
      <c r="C382" s="387" t="s">
        <v>205</v>
      </c>
      <c r="D382" s="388"/>
      <c r="E382" s="393">
        <f>+E383+E384+E385</f>
        <v>0</v>
      </c>
      <c r="F382" s="393"/>
      <c r="G382" s="393">
        <f aca="true" t="shared" si="63" ref="G382:M382">+G383+G384+G385</f>
        <v>4230</v>
      </c>
      <c r="H382" s="393">
        <f t="shared" si="63"/>
        <v>48415</v>
      </c>
      <c r="I382" s="393">
        <f t="shared" si="63"/>
        <v>25779</v>
      </c>
      <c r="J382" s="393">
        <f t="shared" si="63"/>
        <v>31820</v>
      </c>
      <c r="K382" s="393">
        <f t="shared" si="63"/>
        <v>38066</v>
      </c>
      <c r="L382" s="393">
        <f t="shared" si="63"/>
        <v>40062</v>
      </c>
      <c r="M382" s="393">
        <f t="shared" si="63"/>
        <v>134288</v>
      </c>
    </row>
    <row r="383" spans="2:13" ht="12.75">
      <c r="B383" s="57"/>
      <c r="C383" s="390" t="s">
        <v>206</v>
      </c>
      <c r="D383" s="388"/>
      <c r="E383" s="408">
        <f>+E308+E345</f>
        <v>0</v>
      </c>
      <c r="F383" s="408">
        <f aca="true" t="shared" si="64" ref="F383:M383">+F308+F345</f>
        <v>12430</v>
      </c>
      <c r="G383" s="408">
        <v>0</v>
      </c>
      <c r="H383" s="408">
        <f t="shared" si="64"/>
        <v>42018</v>
      </c>
      <c r="I383" s="408">
        <f t="shared" si="64"/>
        <v>24579</v>
      </c>
      <c r="J383" s="408">
        <f t="shared" si="64"/>
        <v>27557</v>
      </c>
      <c r="K383" s="408">
        <f t="shared" si="64"/>
        <v>33566</v>
      </c>
      <c r="L383" s="408">
        <f t="shared" si="64"/>
        <v>31711</v>
      </c>
      <c r="M383" s="408">
        <f t="shared" si="64"/>
        <v>117152</v>
      </c>
    </row>
    <row r="384" spans="2:13" ht="12.75">
      <c r="B384" s="57"/>
      <c r="C384" s="390" t="s">
        <v>207</v>
      </c>
      <c r="D384" s="388"/>
      <c r="E384" s="408">
        <f aca="true" t="shared" si="65" ref="E384:M385">+E309+E346</f>
        <v>0</v>
      </c>
      <c r="F384" s="408">
        <f t="shared" si="65"/>
        <v>0</v>
      </c>
      <c r="G384" s="408">
        <f t="shared" si="65"/>
        <v>0</v>
      </c>
      <c r="H384" s="408">
        <f t="shared" si="65"/>
        <v>0</v>
      </c>
      <c r="I384" s="408">
        <f t="shared" si="65"/>
        <v>0</v>
      </c>
      <c r="J384" s="408">
        <f t="shared" si="65"/>
        <v>0</v>
      </c>
      <c r="K384" s="408">
        <f t="shared" si="65"/>
        <v>0</v>
      </c>
      <c r="L384" s="408">
        <f t="shared" si="65"/>
        <v>0</v>
      </c>
      <c r="M384" s="408">
        <f t="shared" si="65"/>
        <v>0</v>
      </c>
    </row>
    <row r="385" spans="2:13" ht="12.75">
      <c r="B385" s="57"/>
      <c r="C385" s="390" t="s">
        <v>208</v>
      </c>
      <c r="D385" s="388"/>
      <c r="E385" s="408">
        <f t="shared" si="65"/>
        <v>0</v>
      </c>
      <c r="F385" s="408">
        <f t="shared" si="65"/>
        <v>3390</v>
      </c>
      <c r="G385" s="408">
        <f t="shared" si="65"/>
        <v>4230</v>
      </c>
      <c r="H385" s="408">
        <f t="shared" si="65"/>
        <v>6397</v>
      </c>
      <c r="I385" s="408">
        <f t="shared" si="65"/>
        <v>1200</v>
      </c>
      <c r="J385" s="408">
        <f t="shared" si="65"/>
        <v>4263</v>
      </c>
      <c r="K385" s="408">
        <f t="shared" si="65"/>
        <v>4500</v>
      </c>
      <c r="L385" s="408">
        <f t="shared" si="65"/>
        <v>8351</v>
      </c>
      <c r="M385" s="408">
        <f t="shared" si="65"/>
        <v>17136</v>
      </c>
    </row>
    <row r="386" spans="2:13" ht="12.75">
      <c r="B386" s="57"/>
      <c r="C386" s="387" t="s">
        <v>209</v>
      </c>
      <c r="D386" s="388"/>
      <c r="E386" s="393">
        <f>+E387+E388</f>
        <v>0</v>
      </c>
      <c r="F386" s="393">
        <f aca="true" t="shared" si="66" ref="F386:M386">+F387+F388</f>
        <v>3000</v>
      </c>
      <c r="G386" s="393">
        <f t="shared" si="66"/>
        <v>0</v>
      </c>
      <c r="H386" s="393">
        <f t="shared" si="66"/>
        <v>4768</v>
      </c>
      <c r="I386" s="393">
        <f t="shared" si="66"/>
        <v>0</v>
      </c>
      <c r="J386" s="393">
        <f t="shared" si="66"/>
        <v>0</v>
      </c>
      <c r="K386" s="393">
        <f t="shared" si="66"/>
        <v>0</v>
      </c>
      <c r="L386" s="393">
        <f t="shared" si="66"/>
        <v>5</v>
      </c>
      <c r="M386" s="393">
        <f t="shared" si="66"/>
        <v>7062</v>
      </c>
    </row>
    <row r="387" spans="2:13" ht="12.75">
      <c r="B387" s="57"/>
      <c r="C387" s="390" t="s">
        <v>225</v>
      </c>
      <c r="D387" s="388"/>
      <c r="E387" s="408">
        <f>+E312+E349</f>
        <v>0</v>
      </c>
      <c r="F387" s="408">
        <f aca="true" t="shared" si="67" ref="F387:M388">+F312+F349</f>
        <v>3000</v>
      </c>
      <c r="G387" s="408">
        <v>0</v>
      </c>
      <c r="H387" s="408">
        <f t="shared" si="67"/>
        <v>4768</v>
      </c>
      <c r="I387" s="408">
        <f t="shared" si="67"/>
        <v>0</v>
      </c>
      <c r="J387" s="408">
        <f t="shared" si="67"/>
        <v>0</v>
      </c>
      <c r="K387" s="408">
        <f t="shared" si="67"/>
        <v>0</v>
      </c>
      <c r="L387" s="408">
        <f t="shared" si="67"/>
        <v>5</v>
      </c>
      <c r="M387" s="408">
        <f t="shared" si="67"/>
        <v>7062</v>
      </c>
    </row>
    <row r="388" spans="2:13" ht="12.75">
      <c r="B388" s="57"/>
      <c r="C388" s="390" t="s">
        <v>211</v>
      </c>
      <c r="D388" s="388"/>
      <c r="E388" s="408">
        <f>+E313+E350</f>
        <v>0</v>
      </c>
      <c r="F388" s="408">
        <f t="shared" si="67"/>
        <v>0</v>
      </c>
      <c r="G388" s="408">
        <f t="shared" si="67"/>
        <v>0</v>
      </c>
      <c r="H388" s="408">
        <f t="shared" si="67"/>
        <v>0</v>
      </c>
      <c r="I388" s="408">
        <f t="shared" si="67"/>
        <v>0</v>
      </c>
      <c r="J388" s="408">
        <f t="shared" si="67"/>
        <v>0</v>
      </c>
      <c r="K388" s="408">
        <f t="shared" si="67"/>
        <v>0</v>
      </c>
      <c r="L388" s="408">
        <f t="shared" si="67"/>
        <v>0</v>
      </c>
      <c r="M388" s="408">
        <f t="shared" si="67"/>
        <v>0</v>
      </c>
    </row>
    <row r="389" spans="2:13" ht="12.75">
      <c r="B389" s="57"/>
      <c r="C389" s="387" t="s">
        <v>212</v>
      </c>
      <c r="D389" s="388"/>
      <c r="E389" s="393">
        <f>+E390+E391</f>
        <v>0</v>
      </c>
      <c r="F389" s="393">
        <f aca="true" t="shared" si="68" ref="F389:M389">+F390+F391</f>
        <v>0</v>
      </c>
      <c r="G389" s="393">
        <f t="shared" si="68"/>
        <v>0</v>
      </c>
      <c r="H389" s="393">
        <f t="shared" si="68"/>
        <v>0</v>
      </c>
      <c r="I389" s="393">
        <f t="shared" si="68"/>
        <v>0</v>
      </c>
      <c r="J389" s="393">
        <f t="shared" si="68"/>
        <v>0</v>
      </c>
      <c r="K389" s="393">
        <f t="shared" si="68"/>
        <v>0</v>
      </c>
      <c r="L389" s="393">
        <f t="shared" si="68"/>
        <v>182</v>
      </c>
      <c r="M389" s="393">
        <f t="shared" si="68"/>
        <v>384</v>
      </c>
    </row>
    <row r="390" spans="2:13" ht="12.75">
      <c r="B390" s="57"/>
      <c r="C390" s="390" t="s">
        <v>213</v>
      </c>
      <c r="D390" s="388"/>
      <c r="E390" s="408">
        <f>+E315+E352</f>
        <v>0</v>
      </c>
      <c r="F390" s="408">
        <f aca="true" t="shared" si="69" ref="F390:M391">+F315+F352</f>
        <v>0</v>
      </c>
      <c r="G390" s="408">
        <f t="shared" si="69"/>
        <v>0</v>
      </c>
      <c r="H390" s="408">
        <f t="shared" si="69"/>
        <v>0</v>
      </c>
      <c r="I390" s="408">
        <f t="shared" si="69"/>
        <v>0</v>
      </c>
      <c r="J390" s="408">
        <f t="shared" si="69"/>
        <v>0</v>
      </c>
      <c r="K390" s="408">
        <f t="shared" si="69"/>
        <v>0</v>
      </c>
      <c r="L390" s="408">
        <f t="shared" si="69"/>
        <v>182</v>
      </c>
      <c r="M390" s="408">
        <f t="shared" si="69"/>
        <v>384</v>
      </c>
    </row>
    <row r="391" spans="2:13" ht="12.75">
      <c r="B391" s="57"/>
      <c r="C391" s="390" t="s">
        <v>214</v>
      </c>
      <c r="D391" s="388"/>
      <c r="E391" s="408">
        <f>+E316+E353</f>
        <v>0</v>
      </c>
      <c r="F391" s="408">
        <f t="shared" si="69"/>
        <v>0</v>
      </c>
      <c r="G391" s="408">
        <f t="shared" si="69"/>
        <v>0</v>
      </c>
      <c r="H391" s="408">
        <f t="shared" si="69"/>
        <v>0</v>
      </c>
      <c r="I391" s="408">
        <f t="shared" si="69"/>
        <v>0</v>
      </c>
      <c r="J391" s="408">
        <f t="shared" si="69"/>
        <v>0</v>
      </c>
      <c r="K391" s="408">
        <f t="shared" si="69"/>
        <v>0</v>
      </c>
      <c r="L391" s="408">
        <f t="shared" si="69"/>
        <v>0</v>
      </c>
      <c r="M391" s="408">
        <f t="shared" si="69"/>
        <v>0</v>
      </c>
    </row>
    <row r="392" spans="2:13" ht="12.75">
      <c r="B392" s="57"/>
      <c r="C392" s="387" t="s">
        <v>215</v>
      </c>
      <c r="D392" s="388"/>
      <c r="E392" s="393">
        <f>+E393+E394+E395+E396</f>
        <v>0</v>
      </c>
      <c r="F392" s="393">
        <f aca="true" t="shared" si="70" ref="F392:M392">+F393+F394+F395+F396</f>
        <v>0</v>
      </c>
      <c r="G392" s="393">
        <f t="shared" si="70"/>
        <v>0</v>
      </c>
      <c r="H392" s="393">
        <f t="shared" si="70"/>
        <v>0</v>
      </c>
      <c r="I392" s="393">
        <f t="shared" si="70"/>
        <v>0</v>
      </c>
      <c r="J392" s="393">
        <f t="shared" si="70"/>
        <v>0</v>
      </c>
      <c r="K392" s="393">
        <f t="shared" si="70"/>
        <v>0</v>
      </c>
      <c r="L392" s="393">
        <f t="shared" si="70"/>
        <v>0</v>
      </c>
      <c r="M392" s="393">
        <f t="shared" si="70"/>
        <v>0</v>
      </c>
    </row>
    <row r="393" spans="2:13" ht="12.75">
      <c r="B393" s="57"/>
      <c r="C393" s="390" t="s">
        <v>216</v>
      </c>
      <c r="D393" s="388"/>
      <c r="E393" s="408">
        <f>+E318+E355</f>
        <v>0</v>
      </c>
      <c r="F393" s="408">
        <f aca="true" t="shared" si="71" ref="F393:M393">+F318+F355</f>
        <v>0</v>
      </c>
      <c r="G393" s="408">
        <f t="shared" si="71"/>
        <v>0</v>
      </c>
      <c r="H393" s="408">
        <f t="shared" si="71"/>
        <v>0</v>
      </c>
      <c r="I393" s="408">
        <f t="shared" si="71"/>
        <v>0</v>
      </c>
      <c r="J393" s="408">
        <f t="shared" si="71"/>
        <v>0</v>
      </c>
      <c r="K393" s="408">
        <f t="shared" si="71"/>
        <v>0</v>
      </c>
      <c r="L393" s="408">
        <f t="shared" si="71"/>
        <v>0</v>
      </c>
      <c r="M393" s="408">
        <f t="shared" si="71"/>
        <v>0</v>
      </c>
    </row>
    <row r="394" spans="2:13" ht="12.75">
      <c r="B394" s="57"/>
      <c r="C394" s="390" t="s">
        <v>217</v>
      </c>
      <c r="D394" s="388"/>
      <c r="E394" s="408">
        <f aca="true" t="shared" si="72" ref="E394:M396">+E319+E356</f>
        <v>0</v>
      </c>
      <c r="F394" s="408">
        <f t="shared" si="72"/>
        <v>0</v>
      </c>
      <c r="G394" s="408">
        <f t="shared" si="72"/>
        <v>0</v>
      </c>
      <c r="H394" s="408">
        <f t="shared" si="72"/>
        <v>0</v>
      </c>
      <c r="I394" s="408">
        <f t="shared" si="72"/>
        <v>0</v>
      </c>
      <c r="J394" s="408">
        <f t="shared" si="72"/>
        <v>0</v>
      </c>
      <c r="K394" s="408">
        <f t="shared" si="72"/>
        <v>0</v>
      </c>
      <c r="L394" s="408">
        <f t="shared" si="72"/>
        <v>0</v>
      </c>
      <c r="M394" s="408">
        <f t="shared" si="72"/>
        <v>0</v>
      </c>
    </row>
    <row r="395" spans="2:13" ht="12.75">
      <c r="B395" s="57"/>
      <c r="C395" s="390" t="s">
        <v>218</v>
      </c>
      <c r="D395" s="388"/>
      <c r="E395" s="408">
        <f t="shared" si="72"/>
        <v>0</v>
      </c>
      <c r="F395" s="408">
        <f t="shared" si="72"/>
        <v>0</v>
      </c>
      <c r="G395" s="408">
        <f t="shared" si="72"/>
        <v>0</v>
      </c>
      <c r="H395" s="408">
        <f t="shared" si="72"/>
        <v>0</v>
      </c>
      <c r="I395" s="408">
        <f t="shared" si="72"/>
        <v>0</v>
      </c>
      <c r="J395" s="408">
        <f t="shared" si="72"/>
        <v>0</v>
      </c>
      <c r="K395" s="408">
        <f t="shared" si="72"/>
        <v>0</v>
      </c>
      <c r="L395" s="408">
        <f t="shared" si="72"/>
        <v>0</v>
      </c>
      <c r="M395" s="408">
        <f t="shared" si="72"/>
        <v>0</v>
      </c>
    </row>
    <row r="396" spans="2:13" ht="12.75">
      <c r="B396" s="57"/>
      <c r="C396" s="390" t="s">
        <v>219</v>
      </c>
      <c r="D396" s="388"/>
      <c r="E396" s="408">
        <f t="shared" si="72"/>
        <v>0</v>
      </c>
      <c r="F396" s="408">
        <f t="shared" si="72"/>
        <v>0</v>
      </c>
      <c r="G396" s="408">
        <f t="shared" si="72"/>
        <v>0</v>
      </c>
      <c r="H396" s="408">
        <f t="shared" si="72"/>
        <v>0</v>
      </c>
      <c r="I396" s="408">
        <f t="shared" si="72"/>
        <v>0</v>
      </c>
      <c r="J396" s="408">
        <f t="shared" si="72"/>
        <v>0</v>
      </c>
      <c r="K396" s="408">
        <f t="shared" si="72"/>
        <v>0</v>
      </c>
      <c r="L396" s="408">
        <f t="shared" si="72"/>
        <v>0</v>
      </c>
      <c r="M396" s="408">
        <f t="shared" si="72"/>
        <v>0</v>
      </c>
    </row>
    <row r="397" spans="2:13" ht="12.75">
      <c r="B397" s="57"/>
      <c r="C397" s="387" t="s">
        <v>220</v>
      </c>
      <c r="D397" s="388"/>
      <c r="E397" s="393">
        <f>+E399</f>
        <v>0</v>
      </c>
      <c r="F397" s="393">
        <f aca="true" t="shared" si="73" ref="F397:M397">+F399</f>
        <v>0</v>
      </c>
      <c r="G397" s="393">
        <f t="shared" si="73"/>
        <v>0</v>
      </c>
      <c r="H397" s="393">
        <f t="shared" si="73"/>
        <v>0</v>
      </c>
      <c r="I397" s="393">
        <f t="shared" si="73"/>
        <v>0</v>
      </c>
      <c r="J397" s="393">
        <f t="shared" si="73"/>
        <v>0</v>
      </c>
      <c r="K397" s="393">
        <f t="shared" si="73"/>
        <v>0</v>
      </c>
      <c r="L397" s="393">
        <f t="shared" si="73"/>
        <v>0</v>
      </c>
      <c r="M397" s="393">
        <f t="shared" si="73"/>
        <v>0</v>
      </c>
    </row>
    <row r="398" spans="2:13" ht="12.75" hidden="1">
      <c r="B398" s="57"/>
      <c r="C398" s="397"/>
      <c r="D398" s="388"/>
      <c r="E398" s="409"/>
      <c r="F398" s="409"/>
      <c r="G398" s="409"/>
      <c r="H398" s="409"/>
      <c r="I398" s="409"/>
      <c r="J398" s="409"/>
      <c r="K398" s="409"/>
      <c r="L398" s="409"/>
      <c r="M398" s="409"/>
    </row>
    <row r="399" spans="2:13" ht="12.75">
      <c r="B399" s="57"/>
      <c r="C399" s="390" t="s">
        <v>221</v>
      </c>
      <c r="D399" s="388"/>
      <c r="E399" s="410">
        <f>+E324+E361</f>
        <v>0</v>
      </c>
      <c r="F399" s="410">
        <f aca="true" t="shared" si="74" ref="F399:M399">+F324+F361</f>
        <v>0</v>
      </c>
      <c r="G399" s="410">
        <f t="shared" si="74"/>
        <v>0</v>
      </c>
      <c r="H399" s="410">
        <f t="shared" si="74"/>
        <v>0</v>
      </c>
      <c r="I399" s="410">
        <f t="shared" si="74"/>
        <v>0</v>
      </c>
      <c r="J399" s="410">
        <f t="shared" si="74"/>
        <v>0</v>
      </c>
      <c r="K399" s="410">
        <f t="shared" si="74"/>
        <v>0</v>
      </c>
      <c r="L399" s="410">
        <f t="shared" si="74"/>
        <v>0</v>
      </c>
      <c r="M399" s="410">
        <f t="shared" si="74"/>
        <v>0</v>
      </c>
    </row>
    <row r="400" spans="2:13" ht="13.5" hidden="1" thickBot="1">
      <c r="B400" s="411"/>
      <c r="C400" s="412"/>
      <c r="D400" s="413"/>
      <c r="E400" s="414"/>
      <c r="F400" s="415"/>
      <c r="G400" s="415"/>
      <c r="H400" s="415"/>
      <c r="I400" s="415"/>
      <c r="J400" s="415"/>
      <c r="K400" s="415"/>
      <c r="L400" s="415"/>
      <c r="M400" s="416"/>
    </row>
    <row r="401" spans="3:13" ht="12.75">
      <c r="C401" s="417"/>
      <c r="D401" s="418"/>
      <c r="E401" s="417"/>
      <c r="F401" s="417"/>
      <c r="G401" s="417"/>
      <c r="H401" s="417"/>
      <c r="I401" s="501"/>
      <c r="J401" s="501"/>
      <c r="K401" s="501"/>
      <c r="L401" s="501"/>
      <c r="M401" s="501"/>
    </row>
    <row r="402" spans="2:13" s="511" customFormat="1" ht="12.75">
      <c r="B402" s="89" t="s">
        <v>134</v>
      </c>
      <c r="C402" s="419"/>
      <c r="D402" s="420"/>
      <c r="E402" s="421">
        <v>1980</v>
      </c>
      <c r="F402" s="421">
        <v>1985</v>
      </c>
      <c r="G402" s="421">
        <v>1990</v>
      </c>
      <c r="H402" s="421">
        <v>1995</v>
      </c>
      <c r="I402" s="421">
        <v>1996</v>
      </c>
      <c r="J402" s="421">
        <v>1997</v>
      </c>
      <c r="K402" s="421">
        <v>1998</v>
      </c>
      <c r="L402" s="421">
        <v>1999</v>
      </c>
      <c r="M402" s="422">
        <v>2000</v>
      </c>
    </row>
    <row r="403" spans="1:13" ht="32.25" customHeight="1">
      <c r="A403" s="372"/>
      <c r="B403" s="116">
        <v>1</v>
      </c>
      <c r="C403" s="423" t="s">
        <v>120</v>
      </c>
      <c r="D403" s="424"/>
      <c r="E403" s="425" t="str">
        <f>+IF(E363=0,"-",(E377+E382+E386+E390)/E363)</f>
        <v>-</v>
      </c>
      <c r="F403" s="426" t="str">
        <f>+IF(F363=0,"-",(F377+F382+F386+F390)/F363)</f>
        <v>-</v>
      </c>
      <c r="G403" s="426">
        <f aca="true" t="shared" si="75" ref="G403:M403">+IF(G363=0,"-",(G377+G382+G386+G390)/G363)</f>
        <v>1</v>
      </c>
      <c r="H403" s="426" t="str">
        <f t="shared" si="75"/>
        <v>-</v>
      </c>
      <c r="I403" s="426" t="str">
        <f t="shared" si="75"/>
        <v>-</v>
      </c>
      <c r="J403" s="426" t="str">
        <f t="shared" si="75"/>
        <v>-</v>
      </c>
      <c r="K403" s="426">
        <f t="shared" si="75"/>
        <v>0.5049717800336432</v>
      </c>
      <c r="L403" s="426">
        <f t="shared" si="75"/>
        <v>0.5036929452353571</v>
      </c>
      <c r="M403" s="426">
        <f t="shared" si="75"/>
        <v>0.49126349473209857</v>
      </c>
    </row>
    <row r="404" spans="1:13" ht="39" customHeight="1">
      <c r="A404" s="372"/>
      <c r="B404" s="117">
        <v>2</v>
      </c>
      <c r="C404" s="427" t="s">
        <v>121</v>
      </c>
      <c r="D404" s="428"/>
      <c r="E404" s="429" t="str">
        <f>IF(E288=0,"-",(+E302+E307+E311+E315)/E288)</f>
        <v>-</v>
      </c>
      <c r="F404" s="430" t="str">
        <f>IF(F288=0,"-",(+F302+F307+F311+F315)/F288)</f>
        <v>-</v>
      </c>
      <c r="G404" s="430" t="str">
        <f aca="true" t="shared" si="76" ref="G404:M404">IF(G288=0,"-",(+G302+G307+G311+G315)/G288)</f>
        <v>-</v>
      </c>
      <c r="H404" s="430" t="str">
        <f t="shared" si="76"/>
        <v>-</v>
      </c>
      <c r="I404" s="430">
        <f t="shared" si="76"/>
        <v>0.4143760227942948</v>
      </c>
      <c r="J404" s="430">
        <f t="shared" si="76"/>
        <v>0.5080408647567591</v>
      </c>
      <c r="K404" s="430">
        <f t="shared" si="76"/>
        <v>0.5049717800336432</v>
      </c>
      <c r="L404" s="430">
        <f t="shared" si="76"/>
        <v>0.5036929452353571</v>
      </c>
      <c r="M404" s="430">
        <f t="shared" si="76"/>
        <v>0.51349318160058</v>
      </c>
    </row>
    <row r="405" spans="1:13" ht="36" customHeight="1">
      <c r="A405" s="372"/>
      <c r="B405" s="118">
        <v>3</v>
      </c>
      <c r="C405" s="427" t="s">
        <v>122</v>
      </c>
      <c r="D405" s="431"/>
      <c r="E405" s="432" t="str">
        <f>+IF(E325=0,"-",(E339+E344+E348+E352)/E325)</f>
        <v>-</v>
      </c>
      <c r="F405" s="433" t="str">
        <f>+IF(F325=0,"-",(F339+F344+F348+F352)/F325)</f>
        <v>-</v>
      </c>
      <c r="G405" s="433" t="str">
        <f aca="true" t="shared" si="77" ref="G405:M405">+IF(G325=0,"-",(G339+G344+G348+G352)/G325)</f>
        <v>-</v>
      </c>
      <c r="H405" s="433" t="str">
        <f t="shared" si="77"/>
        <v>-</v>
      </c>
      <c r="I405" s="433" t="str">
        <f t="shared" si="77"/>
        <v>-</v>
      </c>
      <c r="J405" s="433" t="str">
        <f t="shared" si="77"/>
        <v>-</v>
      </c>
      <c r="K405" s="433" t="str">
        <f t="shared" si="77"/>
        <v>-</v>
      </c>
      <c r="L405" s="433" t="str">
        <f t="shared" si="77"/>
        <v>-</v>
      </c>
      <c r="M405" s="433">
        <f t="shared" si="77"/>
        <v>0.4711355867831371</v>
      </c>
    </row>
    <row r="406" spans="2:13" ht="12.75">
      <c r="B406" s="10"/>
      <c r="C406" s="434"/>
      <c r="D406" s="435"/>
      <c r="E406" s="435"/>
      <c r="F406" s="435"/>
      <c r="G406" s="435"/>
      <c r="H406" s="435"/>
      <c r="I406" s="435"/>
      <c r="J406" s="435"/>
      <c r="K406" s="435"/>
      <c r="L406" s="435"/>
      <c r="M406" s="435"/>
    </row>
    <row r="407" spans="2:13" s="511" customFormat="1" ht="11.25" customHeight="1">
      <c r="B407" s="73" t="s">
        <v>96</v>
      </c>
      <c r="C407" s="436"/>
      <c r="D407" s="437"/>
      <c r="E407" s="437"/>
      <c r="F407" s="437"/>
      <c r="G407" s="437"/>
      <c r="H407" s="437"/>
      <c r="I407" s="437"/>
      <c r="J407" s="437"/>
      <c r="K407" s="437"/>
      <c r="L407" s="437"/>
      <c r="M407" s="438"/>
    </row>
    <row r="408" spans="2:13" s="511" customFormat="1" ht="11.25" customHeight="1">
      <c r="B408" s="74" t="s">
        <v>97</v>
      </c>
      <c r="C408" s="439" t="s">
        <v>98</v>
      </c>
      <c r="D408" s="440"/>
      <c r="E408" s="440"/>
      <c r="F408" s="440"/>
      <c r="G408" s="440"/>
      <c r="H408" s="440"/>
      <c r="I408" s="440"/>
      <c r="J408" s="440"/>
      <c r="K408" s="440"/>
      <c r="L408" s="440"/>
      <c r="M408" s="441"/>
    </row>
    <row r="409" spans="1:8" ht="13.5" customHeight="1">
      <c r="A409" s="372"/>
      <c r="B409" s="442">
        <v>1</v>
      </c>
      <c r="C409" s="372" t="s">
        <v>226</v>
      </c>
      <c r="D409" s="372"/>
      <c r="E409" s="372"/>
      <c r="F409" s="372"/>
      <c r="G409" s="372"/>
      <c r="H409" s="372"/>
    </row>
    <row r="410" spans="1:13" ht="13.5" customHeight="1">
      <c r="A410" s="372"/>
      <c r="B410" s="443">
        <v>2</v>
      </c>
      <c r="C410" s="553" t="s">
        <v>227</v>
      </c>
      <c r="D410" s="554"/>
      <c r="E410" s="554"/>
      <c r="F410" s="554"/>
      <c r="G410" s="554"/>
      <c r="H410" s="554"/>
      <c r="I410" s="554"/>
      <c r="J410" s="554"/>
      <c r="K410" s="554"/>
      <c r="L410" s="554"/>
      <c r="M410" s="555"/>
    </row>
    <row r="411" spans="1:13" ht="13.5" customHeight="1">
      <c r="A411" s="372"/>
      <c r="B411" s="443">
        <v>3</v>
      </c>
      <c r="C411" s="553" t="s">
        <v>228</v>
      </c>
      <c r="D411" s="554"/>
      <c r="E411" s="554"/>
      <c r="F411" s="554"/>
      <c r="G411" s="554"/>
      <c r="H411" s="554"/>
      <c r="I411" s="554"/>
      <c r="J411" s="554"/>
      <c r="K411" s="554"/>
      <c r="L411" s="554"/>
      <c r="M411" s="555"/>
    </row>
    <row r="412" spans="1:13" ht="13.5" customHeight="1">
      <c r="A412" s="372"/>
      <c r="B412" s="443">
        <v>4</v>
      </c>
      <c r="C412" s="553" t="s">
        <v>229</v>
      </c>
      <c r="D412" s="554"/>
      <c r="E412" s="554"/>
      <c r="F412" s="554"/>
      <c r="G412" s="554"/>
      <c r="H412" s="554"/>
      <c r="I412" s="554"/>
      <c r="J412" s="554"/>
      <c r="K412" s="554"/>
      <c r="L412" s="554"/>
      <c r="M412" s="555"/>
    </row>
    <row r="413" spans="1:13" ht="13.5" customHeight="1">
      <c r="A413" s="372"/>
      <c r="B413" s="443">
        <v>5</v>
      </c>
      <c r="C413" s="553" t="s">
        <v>230</v>
      </c>
      <c r="D413" s="554"/>
      <c r="E413" s="554"/>
      <c r="F413" s="554"/>
      <c r="G413" s="554"/>
      <c r="H413" s="554"/>
      <c r="I413" s="554"/>
      <c r="J413" s="554"/>
      <c r="K413" s="554"/>
      <c r="L413" s="554"/>
      <c r="M413" s="555"/>
    </row>
    <row r="414" spans="1:13" ht="13.5" customHeight="1">
      <c r="A414" s="372"/>
      <c r="B414" s="444">
        <v>6</v>
      </c>
      <c r="C414" s="550" t="s">
        <v>231</v>
      </c>
      <c r="D414" s="551"/>
      <c r="E414" s="551"/>
      <c r="F414" s="551"/>
      <c r="G414" s="551"/>
      <c r="H414" s="551"/>
      <c r="I414" s="551"/>
      <c r="J414" s="551"/>
      <c r="K414" s="551"/>
      <c r="L414" s="551"/>
      <c r="M414" s="552"/>
    </row>
    <row r="415" spans="3:13" ht="12.75">
      <c r="C415" s="417"/>
      <c r="D415" s="418"/>
      <c r="E415" s="417"/>
      <c r="F415" s="417"/>
      <c r="G415" s="417"/>
      <c r="H415" s="417"/>
      <c r="I415" s="501"/>
      <c r="J415" s="501"/>
      <c r="K415" s="501"/>
      <c r="L415" s="501"/>
      <c r="M415" s="501"/>
    </row>
    <row r="416" spans="3:13" ht="12.75">
      <c r="C416" s="417"/>
      <c r="D416" s="418"/>
      <c r="E416" s="417"/>
      <c r="F416" s="417"/>
      <c r="G416" s="417"/>
      <c r="H416" s="417"/>
      <c r="I416" s="501"/>
      <c r="J416" s="501"/>
      <c r="K416" s="501"/>
      <c r="L416" s="501"/>
      <c r="M416" s="501"/>
    </row>
    <row r="417" spans="3:13" ht="12.75">
      <c r="C417" s="417"/>
      <c r="D417" s="418"/>
      <c r="E417" s="417"/>
      <c r="F417" s="417"/>
      <c r="G417" s="417"/>
      <c r="H417" s="417"/>
      <c r="I417" s="501"/>
      <c r="J417" s="501"/>
      <c r="K417" s="501"/>
      <c r="L417" s="501"/>
      <c r="M417" s="501"/>
    </row>
    <row r="418" spans="3:13" ht="12.75">
      <c r="C418" s="417"/>
      <c r="D418" s="418"/>
      <c r="E418" s="417"/>
      <c r="F418" s="417"/>
      <c r="G418" s="417"/>
      <c r="H418" s="417"/>
      <c r="I418" s="501"/>
      <c r="J418" s="501"/>
      <c r="K418" s="501"/>
      <c r="L418" s="501"/>
      <c r="M418" s="501"/>
    </row>
    <row r="419" spans="3:13" ht="12.75">
      <c r="C419" s="417"/>
      <c r="D419" s="418"/>
      <c r="E419" s="417"/>
      <c r="F419" s="417"/>
      <c r="G419" s="417"/>
      <c r="H419" s="417"/>
      <c r="I419" s="501"/>
      <c r="J419" s="501"/>
      <c r="K419" s="501"/>
      <c r="L419" s="501"/>
      <c r="M419" s="501"/>
    </row>
    <row r="420" spans="3:13" ht="12.75">
      <c r="C420" s="417"/>
      <c r="D420" s="418"/>
      <c r="E420" s="417"/>
      <c r="F420" s="417"/>
      <c r="G420" s="417"/>
      <c r="H420" s="417"/>
      <c r="I420" s="501"/>
      <c r="J420" s="501"/>
      <c r="K420" s="501"/>
      <c r="L420" s="501"/>
      <c r="M420" s="501"/>
    </row>
    <row r="421" spans="3:13" ht="12.75">
      <c r="C421" s="417"/>
      <c r="D421" s="418"/>
      <c r="E421" s="417"/>
      <c r="F421" s="417"/>
      <c r="G421" s="417"/>
      <c r="H421" s="417"/>
      <c r="I421" s="501"/>
      <c r="J421" s="501"/>
      <c r="K421" s="501"/>
      <c r="L421" s="501"/>
      <c r="M421" s="501"/>
    </row>
    <row r="422" spans="3:13" ht="12.75">
      <c r="C422" s="417"/>
      <c r="D422" s="418"/>
      <c r="E422" s="417"/>
      <c r="F422" s="417"/>
      <c r="G422" s="417"/>
      <c r="H422" s="417"/>
      <c r="I422" s="501"/>
      <c r="J422" s="501"/>
      <c r="K422" s="501"/>
      <c r="L422" s="501"/>
      <c r="M422" s="501"/>
    </row>
    <row r="423" spans="3:13" ht="12.75">
      <c r="C423" s="417"/>
      <c r="D423" s="418"/>
      <c r="E423" s="417"/>
      <c r="F423" s="417"/>
      <c r="G423" s="417"/>
      <c r="H423" s="417"/>
      <c r="I423" s="501"/>
      <c r="J423" s="501"/>
      <c r="K423" s="501"/>
      <c r="L423" s="501"/>
      <c r="M423" s="501"/>
    </row>
    <row r="424" spans="3:13" ht="12.75">
      <c r="C424" s="417"/>
      <c r="D424" s="418"/>
      <c r="E424" s="417"/>
      <c r="F424" s="417"/>
      <c r="G424" s="417"/>
      <c r="H424" s="417"/>
      <c r="I424" s="501"/>
      <c r="J424" s="501"/>
      <c r="K424" s="501"/>
      <c r="L424" s="501"/>
      <c r="M424" s="501"/>
    </row>
    <row r="425" spans="3:13" ht="12.75">
      <c r="C425" s="417"/>
      <c r="D425" s="418"/>
      <c r="E425" s="417"/>
      <c r="F425" s="417"/>
      <c r="G425" s="417"/>
      <c r="H425" s="417"/>
      <c r="I425" s="501"/>
      <c r="J425" s="501"/>
      <c r="K425" s="501"/>
      <c r="L425" s="501"/>
      <c r="M425" s="501"/>
    </row>
    <row r="426" spans="3:13" ht="12.75">
      <c r="C426" s="417"/>
      <c r="D426" s="418"/>
      <c r="E426" s="417"/>
      <c r="F426" s="417"/>
      <c r="G426" s="417"/>
      <c r="H426" s="417"/>
      <c r="I426" s="501"/>
      <c r="J426" s="501"/>
      <c r="K426" s="501"/>
      <c r="L426" s="501"/>
      <c r="M426" s="501"/>
    </row>
    <row r="427" spans="3:13" ht="12.75">
      <c r="C427" s="417"/>
      <c r="D427" s="418"/>
      <c r="E427" s="417"/>
      <c r="F427" s="417"/>
      <c r="G427" s="417"/>
      <c r="H427" s="417"/>
      <c r="I427" s="501"/>
      <c r="J427" s="501"/>
      <c r="K427" s="501"/>
      <c r="L427" s="501"/>
      <c r="M427" s="501"/>
    </row>
    <row r="428" spans="3:13" ht="12.75">
      <c r="C428" s="417"/>
      <c r="D428" s="418"/>
      <c r="E428" s="417"/>
      <c r="F428" s="417"/>
      <c r="G428" s="417"/>
      <c r="H428" s="417"/>
      <c r="I428" s="501"/>
      <c r="J428" s="501"/>
      <c r="K428" s="501"/>
      <c r="L428" s="501"/>
      <c r="M428" s="501"/>
    </row>
    <row r="429" spans="3:13" ht="12.75">
      <c r="C429" s="417"/>
      <c r="D429" s="418"/>
      <c r="E429" s="417"/>
      <c r="F429" s="417"/>
      <c r="G429" s="417"/>
      <c r="H429" s="417"/>
      <c r="I429" s="501"/>
      <c r="J429" s="501"/>
      <c r="K429" s="501"/>
      <c r="L429" s="501"/>
      <c r="M429" s="501"/>
    </row>
    <row r="435" spans="2:13" ht="12.75">
      <c r="B435" s="458" t="s">
        <v>240</v>
      </c>
      <c r="C435" s="459"/>
      <c r="D435" s="460"/>
      <c r="E435" s="459"/>
      <c r="F435" s="459"/>
      <c r="G435" s="459"/>
      <c r="H435" s="459"/>
      <c r="I435" s="502"/>
      <c r="J435" s="502"/>
      <c r="K435" s="502"/>
      <c r="L435" s="502"/>
      <c r="M435" s="502"/>
    </row>
    <row r="436" spans="2:13" ht="12.75">
      <c r="B436" s="215"/>
      <c r="C436" s="215"/>
      <c r="D436" s="216"/>
      <c r="E436" s="216"/>
      <c r="F436" s="216"/>
      <c r="G436" s="216"/>
      <c r="H436" s="216"/>
      <c r="I436" s="216"/>
      <c r="J436" s="216"/>
      <c r="K436" s="216"/>
      <c r="L436" s="216"/>
      <c r="M436" s="216"/>
    </row>
    <row r="437" spans="1:13" s="511" customFormat="1" ht="15.75" thickBot="1">
      <c r="A437" s="510"/>
      <c r="B437" s="304" t="s">
        <v>61</v>
      </c>
      <c r="C437" s="305"/>
      <c r="D437" s="445" t="s">
        <v>92</v>
      </c>
      <c r="E437" s="307">
        <v>1980</v>
      </c>
      <c r="F437" s="307">
        <v>1985</v>
      </c>
      <c r="G437" s="307">
        <v>1990</v>
      </c>
      <c r="H437" s="307">
        <v>1995</v>
      </c>
      <c r="I437" s="307">
        <v>1996</v>
      </c>
      <c r="J437" s="307">
        <v>1997</v>
      </c>
      <c r="K437" s="307">
        <v>1998</v>
      </c>
      <c r="L437" s="307">
        <v>1999</v>
      </c>
      <c r="M437" s="308">
        <v>2000</v>
      </c>
    </row>
    <row r="438" spans="2:13" ht="15">
      <c r="B438" s="287" t="str">
        <f>+Malaysia</f>
        <v>A. Private Institutions</v>
      </c>
      <c r="C438" s="373"/>
      <c r="D438" s="446">
        <v>1</v>
      </c>
      <c r="E438" s="310"/>
      <c r="F438" s="310"/>
      <c r="G438" s="310"/>
      <c r="H438" s="310"/>
      <c r="I438" s="310"/>
      <c r="J438" s="310"/>
      <c r="K438" s="310"/>
      <c r="L438" s="310"/>
      <c r="M438" s="311">
        <v>34904</v>
      </c>
    </row>
    <row r="439" spans="2:13" ht="15">
      <c r="B439" s="288"/>
      <c r="C439" s="360" t="s">
        <v>68</v>
      </c>
      <c r="D439" s="447"/>
      <c r="E439" s="503" t="s">
        <v>152</v>
      </c>
      <c r="F439" s="504" t="s">
        <v>152</v>
      </c>
      <c r="G439" s="504" t="s">
        <v>152</v>
      </c>
      <c r="H439" s="504" t="s">
        <v>152</v>
      </c>
      <c r="I439" s="504" t="s">
        <v>152</v>
      </c>
      <c r="J439" s="504" t="s">
        <v>152</v>
      </c>
      <c r="K439" s="504" t="s">
        <v>152</v>
      </c>
      <c r="L439" s="504" t="s">
        <v>152</v>
      </c>
      <c r="M439" s="505">
        <v>33846</v>
      </c>
    </row>
    <row r="440" spans="2:13" ht="15">
      <c r="B440" s="288"/>
      <c r="C440" s="360" t="str">
        <f>+Malaysia6Aug03.xls</f>
        <v>2. Graduate</v>
      </c>
      <c r="D440" s="447"/>
      <c r="E440" s="312">
        <f>SUM(E441:E443)</f>
        <v>0</v>
      </c>
      <c r="F440" s="312">
        <f aca="true" t="shared" si="78" ref="F440:M440">SUM(F441:F443)</f>
        <v>0</v>
      </c>
      <c r="G440" s="312">
        <f t="shared" si="78"/>
        <v>0</v>
      </c>
      <c r="H440" s="312">
        <f t="shared" si="78"/>
        <v>0</v>
      </c>
      <c r="I440" s="312">
        <f t="shared" si="78"/>
        <v>0</v>
      </c>
      <c r="J440" s="312">
        <f t="shared" si="78"/>
        <v>0</v>
      </c>
      <c r="K440" s="312">
        <f t="shared" si="78"/>
        <v>0</v>
      </c>
      <c r="L440" s="312">
        <f t="shared" si="78"/>
        <v>0</v>
      </c>
      <c r="M440" s="448">
        <f t="shared" si="78"/>
        <v>1058</v>
      </c>
    </row>
    <row r="441" spans="2:13" ht="15">
      <c r="B441" s="288"/>
      <c r="C441" s="449" t="s">
        <v>232</v>
      </c>
      <c r="D441" s="447"/>
      <c r="E441" s="465" t="s">
        <v>152</v>
      </c>
      <c r="F441" s="466" t="s">
        <v>152</v>
      </c>
      <c r="G441" s="466" t="s">
        <v>152</v>
      </c>
      <c r="H441" s="466" t="s">
        <v>152</v>
      </c>
      <c r="I441" s="466" t="s">
        <v>152</v>
      </c>
      <c r="J441" s="466" t="s">
        <v>152</v>
      </c>
      <c r="K441" s="466" t="s">
        <v>152</v>
      </c>
      <c r="L441" s="466" t="s">
        <v>152</v>
      </c>
      <c r="M441" s="467">
        <v>58</v>
      </c>
    </row>
    <row r="442" spans="2:13" ht="15">
      <c r="B442" s="288"/>
      <c r="C442" s="449" t="s">
        <v>233</v>
      </c>
      <c r="D442" s="447"/>
      <c r="E442" s="468" t="s">
        <v>152</v>
      </c>
      <c r="F442" s="469" t="s">
        <v>152</v>
      </c>
      <c r="G442" s="469" t="s">
        <v>152</v>
      </c>
      <c r="H442" s="469" t="s">
        <v>152</v>
      </c>
      <c r="I442" s="469" t="s">
        <v>152</v>
      </c>
      <c r="J442" s="469" t="s">
        <v>152</v>
      </c>
      <c r="K442" s="469" t="s">
        <v>152</v>
      </c>
      <c r="L442" s="469" t="s">
        <v>152</v>
      </c>
      <c r="M442" s="470">
        <v>1000</v>
      </c>
    </row>
    <row r="443" spans="2:13" ht="15">
      <c r="B443" s="288"/>
      <c r="C443" s="450" t="s">
        <v>234</v>
      </c>
      <c r="D443" s="447"/>
      <c r="E443" s="471" t="s">
        <v>152</v>
      </c>
      <c r="F443" s="472" t="s">
        <v>152</v>
      </c>
      <c r="G443" s="472" t="s">
        <v>152</v>
      </c>
      <c r="H443" s="472" t="s">
        <v>152</v>
      </c>
      <c r="I443" s="472" t="s">
        <v>152</v>
      </c>
      <c r="J443" s="472" t="s">
        <v>152</v>
      </c>
      <c r="K443" s="472" t="s">
        <v>152</v>
      </c>
      <c r="L443" s="472" t="s">
        <v>152</v>
      </c>
      <c r="M443" s="473" t="s">
        <v>152</v>
      </c>
    </row>
    <row r="444" spans="2:13" ht="15">
      <c r="B444" s="289" t="str">
        <f>+Malaysia6Aug.xls</f>
        <v>B. Public Institutions</v>
      </c>
      <c r="C444" s="374"/>
      <c r="D444" s="451"/>
      <c r="E444" s="317">
        <f>+E445+E446</f>
        <v>37713</v>
      </c>
      <c r="F444" s="317">
        <f aca="true" t="shared" si="79" ref="F444:M444">+F445+F446</f>
        <v>67685</v>
      </c>
      <c r="G444" s="317">
        <f t="shared" si="79"/>
        <v>93996</v>
      </c>
      <c r="H444" s="317">
        <f t="shared" si="79"/>
        <v>159018</v>
      </c>
      <c r="I444" s="317">
        <f t="shared" si="79"/>
        <v>171313</v>
      </c>
      <c r="J444" s="317">
        <f t="shared" si="79"/>
        <v>190538</v>
      </c>
      <c r="K444" s="317">
        <f t="shared" si="79"/>
        <v>236326</v>
      </c>
      <c r="L444" s="317">
        <f t="shared" si="79"/>
        <v>251608</v>
      </c>
      <c r="M444" s="315">
        <f t="shared" si="79"/>
        <v>276970</v>
      </c>
    </row>
    <row r="445" spans="2:13" ht="15">
      <c r="B445" s="288"/>
      <c r="C445" s="360" t="s">
        <v>68</v>
      </c>
      <c r="D445" s="447"/>
      <c r="E445" s="503">
        <v>37012</v>
      </c>
      <c r="F445" s="503">
        <v>66421</v>
      </c>
      <c r="G445" s="503">
        <v>90811</v>
      </c>
      <c r="H445" s="503">
        <v>139427</v>
      </c>
      <c r="I445" s="503">
        <v>162481</v>
      </c>
      <c r="J445" s="503">
        <v>179067</v>
      </c>
      <c r="K445" s="503">
        <v>223967</v>
      </c>
      <c r="L445" s="503">
        <v>231465</v>
      </c>
      <c r="M445" s="506">
        <v>250700</v>
      </c>
    </row>
    <row r="446" spans="2:13" ht="15">
      <c r="B446" s="288"/>
      <c r="C446" s="360" t="s">
        <v>69</v>
      </c>
      <c r="D446" s="447"/>
      <c r="E446" s="312">
        <f>SUM(E447:E449)</f>
        <v>701</v>
      </c>
      <c r="F446" s="314">
        <f aca="true" t="shared" si="80" ref="F446:M446">SUM(F447:F449)</f>
        <v>1264</v>
      </c>
      <c r="G446" s="314">
        <f t="shared" si="80"/>
        <v>3185</v>
      </c>
      <c r="H446" s="314">
        <f t="shared" si="80"/>
        <v>19591</v>
      </c>
      <c r="I446" s="314">
        <f t="shared" si="80"/>
        <v>8832</v>
      </c>
      <c r="J446" s="314">
        <f t="shared" si="80"/>
        <v>11471</v>
      </c>
      <c r="K446" s="314">
        <f t="shared" si="80"/>
        <v>12359</v>
      </c>
      <c r="L446" s="314">
        <f t="shared" si="80"/>
        <v>20143</v>
      </c>
      <c r="M446" s="315">
        <f t="shared" si="80"/>
        <v>26270</v>
      </c>
    </row>
    <row r="447" spans="2:13" ht="15">
      <c r="B447" s="288"/>
      <c r="C447" s="449" t="s">
        <v>232</v>
      </c>
      <c r="D447" s="447"/>
      <c r="E447" s="507">
        <v>162</v>
      </c>
      <c r="F447" s="507">
        <v>280</v>
      </c>
      <c r="G447" s="507">
        <v>542</v>
      </c>
      <c r="H447" s="507">
        <v>1255</v>
      </c>
      <c r="I447" s="507">
        <v>1553</v>
      </c>
      <c r="J447" s="507">
        <v>1650</v>
      </c>
      <c r="K447" s="507">
        <v>1711</v>
      </c>
      <c r="L447" s="507">
        <v>2840</v>
      </c>
      <c r="M447" s="508">
        <v>3366</v>
      </c>
    </row>
    <row r="448" spans="2:13" ht="15">
      <c r="B448" s="288"/>
      <c r="C448" s="449" t="s">
        <v>233</v>
      </c>
      <c r="D448" s="447"/>
      <c r="E448" s="480">
        <v>539</v>
      </c>
      <c r="F448" s="480">
        <v>984</v>
      </c>
      <c r="G448" s="480">
        <v>2643</v>
      </c>
      <c r="H448" s="480">
        <v>18336</v>
      </c>
      <c r="I448" s="480">
        <v>7279</v>
      </c>
      <c r="J448" s="480">
        <v>9821</v>
      </c>
      <c r="K448" s="480">
        <v>10648</v>
      </c>
      <c r="L448" s="480">
        <v>17303</v>
      </c>
      <c r="M448" s="509">
        <v>22904</v>
      </c>
    </row>
    <row r="449" spans="2:13" ht="15">
      <c r="B449" s="288"/>
      <c r="C449" s="450" t="s">
        <v>234</v>
      </c>
      <c r="D449" s="447"/>
      <c r="E449" s="489"/>
      <c r="F449" s="480"/>
      <c r="G449" s="480"/>
      <c r="H449" s="480"/>
      <c r="I449" s="480"/>
      <c r="J449" s="480"/>
      <c r="K449" s="480"/>
      <c r="L449" s="480"/>
      <c r="M449" s="509"/>
    </row>
    <row r="450" spans="2:13" ht="15">
      <c r="B450" s="289" t="str">
        <f>+xx</f>
        <v>C.Total (private and public) </v>
      </c>
      <c r="C450" s="374"/>
      <c r="D450" s="451"/>
      <c r="E450" s="317"/>
      <c r="F450" s="317"/>
      <c r="G450" s="317"/>
      <c r="H450" s="317"/>
      <c r="I450" s="317"/>
      <c r="J450" s="317"/>
      <c r="K450" s="317"/>
      <c r="L450" s="317"/>
      <c r="M450" s="317">
        <v>311874</v>
      </c>
    </row>
    <row r="451" spans="2:13" ht="15">
      <c r="B451" s="288"/>
      <c r="C451" s="360" t="str">
        <f>+ss</f>
        <v>1. Undergraduate</v>
      </c>
      <c r="D451" s="452"/>
      <c r="E451" s="325"/>
      <c r="F451" s="325"/>
      <c r="G451" s="325"/>
      <c r="H451" s="325"/>
      <c r="I451" s="325"/>
      <c r="J451" s="325"/>
      <c r="K451" s="325"/>
      <c r="L451" s="325"/>
      <c r="M451" s="375">
        <v>284546</v>
      </c>
    </row>
    <row r="452" spans="2:13" ht="15">
      <c r="B452" s="288"/>
      <c r="C452" s="360" t="str">
        <f>+Malaysia6Aug03.xls</f>
        <v>2. Graduate</v>
      </c>
      <c r="D452" s="452"/>
      <c r="E452" s="326"/>
      <c r="F452" s="326"/>
      <c r="G452" s="326"/>
      <c r="H452" s="326"/>
      <c r="I452" s="326"/>
      <c r="J452" s="326"/>
      <c r="K452" s="326"/>
      <c r="L452" s="326"/>
      <c r="M452" s="327">
        <f>+M440+M446</f>
        <v>27328</v>
      </c>
    </row>
    <row r="453" spans="2:13" ht="15">
      <c r="B453" s="288"/>
      <c r="C453" s="449" t="s">
        <v>232</v>
      </c>
      <c r="D453" s="452"/>
      <c r="E453" s="328"/>
      <c r="F453" s="328"/>
      <c r="G453" s="328"/>
      <c r="H453" s="328"/>
      <c r="I453" s="328"/>
      <c r="J453" s="328"/>
      <c r="K453" s="328"/>
      <c r="L453" s="328"/>
      <c r="M453" s="329"/>
    </row>
    <row r="454" spans="2:13" ht="15">
      <c r="B454" s="288"/>
      <c r="C454" s="449" t="s">
        <v>233</v>
      </c>
      <c r="D454" s="452"/>
      <c r="E454" s="328"/>
      <c r="F454" s="328"/>
      <c r="G454" s="328"/>
      <c r="H454" s="328"/>
      <c r="I454" s="328"/>
      <c r="J454" s="328"/>
      <c r="K454" s="328"/>
      <c r="L454" s="328"/>
      <c r="M454" s="329"/>
    </row>
    <row r="455" spans="2:13" ht="15">
      <c r="B455" s="354"/>
      <c r="C455" s="453" t="s">
        <v>234</v>
      </c>
      <c r="D455" s="454"/>
      <c r="E455" s="357"/>
      <c r="F455" s="357"/>
      <c r="G455" s="357"/>
      <c r="H455" s="357"/>
      <c r="I455" s="357"/>
      <c r="J455" s="357"/>
      <c r="K455" s="357"/>
      <c r="L455" s="357"/>
      <c r="M455" s="455"/>
    </row>
    <row r="456" ht="12.75">
      <c r="B456" s="293"/>
    </row>
    <row r="457" spans="2:13" s="511" customFormat="1" ht="12.75">
      <c r="B457" s="89" t="s">
        <v>134</v>
      </c>
      <c r="C457" s="90"/>
      <c r="D457" s="153"/>
      <c r="E457" s="218">
        <v>1980</v>
      </c>
      <c r="F457" s="218">
        <v>1985</v>
      </c>
      <c r="G457" s="218">
        <v>1990</v>
      </c>
      <c r="H457" s="218">
        <v>1995</v>
      </c>
      <c r="I457" s="218">
        <v>1996</v>
      </c>
      <c r="J457" s="218">
        <v>1997</v>
      </c>
      <c r="K457" s="218">
        <v>1998</v>
      </c>
      <c r="L457" s="218">
        <v>1999</v>
      </c>
      <c r="M457" s="220">
        <v>2000</v>
      </c>
    </row>
    <row r="458" spans="1:13" s="482" customFormat="1" ht="32.25" customHeight="1">
      <c r="A458" s="372"/>
      <c r="B458" s="116">
        <v>1</v>
      </c>
      <c r="C458" s="456" t="s">
        <v>235</v>
      </c>
      <c r="D458" s="366"/>
      <c r="E458" s="46" t="str">
        <f>+IF(E450&gt;0,E451/E450,"-")</f>
        <v>-</v>
      </c>
      <c r="F458" s="46" t="str">
        <f aca="true" t="shared" si="81" ref="F458:M458">+IF(F450&gt;0,F451/F450,"-")</f>
        <v>-</v>
      </c>
      <c r="G458" s="46" t="str">
        <f t="shared" si="81"/>
        <v>-</v>
      </c>
      <c r="H458" s="46" t="str">
        <f t="shared" si="81"/>
        <v>-</v>
      </c>
      <c r="I458" s="46" t="str">
        <f t="shared" si="81"/>
        <v>-</v>
      </c>
      <c r="J458" s="46" t="str">
        <f t="shared" si="81"/>
        <v>-</v>
      </c>
      <c r="K458" s="46" t="str">
        <f t="shared" si="81"/>
        <v>-</v>
      </c>
      <c r="L458" s="46" t="str">
        <f t="shared" si="81"/>
        <v>-</v>
      </c>
      <c r="M458" s="47">
        <f t="shared" si="81"/>
        <v>0.9123748693382584</v>
      </c>
    </row>
    <row r="459" spans="2:13" s="482" customFormat="1" ht="39" customHeight="1">
      <c r="B459" s="117">
        <v>2</v>
      </c>
      <c r="C459" s="457" t="s">
        <v>236</v>
      </c>
      <c r="D459" s="337"/>
      <c r="E459" s="39" t="str">
        <f>+IF(E438&gt;0,E439/E438,"-")</f>
        <v>-</v>
      </c>
      <c r="F459" s="39" t="str">
        <f aca="true" t="shared" si="82" ref="F459:M459">+IF(F438&gt;0,F439/F438,"-")</f>
        <v>-</v>
      </c>
      <c r="G459" s="39" t="str">
        <f t="shared" si="82"/>
        <v>-</v>
      </c>
      <c r="H459" s="39" t="str">
        <f t="shared" si="82"/>
        <v>-</v>
      </c>
      <c r="I459" s="39" t="str">
        <f t="shared" si="82"/>
        <v>-</v>
      </c>
      <c r="J459" s="39" t="str">
        <f t="shared" si="82"/>
        <v>-</v>
      </c>
      <c r="K459" s="39" t="str">
        <f t="shared" si="82"/>
        <v>-</v>
      </c>
      <c r="L459" s="39" t="str">
        <f t="shared" si="82"/>
        <v>-</v>
      </c>
      <c r="M459" s="40">
        <f t="shared" si="82"/>
        <v>0.9696882878753151</v>
      </c>
    </row>
    <row r="460" spans="2:13" s="482" customFormat="1" ht="36" customHeight="1">
      <c r="B460" s="118">
        <v>3</v>
      </c>
      <c r="C460" s="457" t="s">
        <v>237</v>
      </c>
      <c r="D460" s="341"/>
      <c r="E460" s="42">
        <f>+IF(E444&gt;0,E445/E444,"-")</f>
        <v>0.9814122451144168</v>
      </c>
      <c r="F460" s="42">
        <f aca="true" t="shared" si="83" ref="F460:M460">+IF(F444&gt;0,F445/F444,"-")</f>
        <v>0.9813252567038487</v>
      </c>
      <c r="G460" s="42">
        <f t="shared" si="83"/>
        <v>0.9661155793863568</v>
      </c>
      <c r="H460" s="42">
        <f t="shared" si="83"/>
        <v>0.8768001106792942</v>
      </c>
      <c r="I460" s="42">
        <f t="shared" si="83"/>
        <v>0.9484452435016607</v>
      </c>
      <c r="J460" s="42">
        <f t="shared" si="83"/>
        <v>0.9397967859429615</v>
      </c>
      <c r="K460" s="42">
        <f t="shared" si="83"/>
        <v>0.9477035958802671</v>
      </c>
      <c r="L460" s="42">
        <f t="shared" si="83"/>
        <v>0.9199429270929382</v>
      </c>
      <c r="M460" s="43">
        <f t="shared" si="83"/>
        <v>0.9051521825468463</v>
      </c>
    </row>
    <row r="461" spans="2:13" ht="12.75" customHeight="1">
      <c r="B461" s="293"/>
      <c r="C461" s="215"/>
      <c r="D461" s="216"/>
      <c r="E461" s="216"/>
      <c r="F461" s="216"/>
      <c r="G461" s="216"/>
      <c r="H461" s="216"/>
      <c r="I461" s="216"/>
      <c r="J461" s="216"/>
      <c r="K461" s="216"/>
      <c r="L461" s="216"/>
      <c r="M461" s="216"/>
    </row>
    <row r="462" spans="2:13" ht="12.75" customHeight="1">
      <c r="B462" s="293"/>
      <c r="C462" s="215"/>
      <c r="D462" s="216"/>
      <c r="E462" s="216"/>
      <c r="F462" s="216"/>
      <c r="G462" s="216"/>
      <c r="H462" s="216"/>
      <c r="I462" s="216"/>
      <c r="J462" s="216"/>
      <c r="K462" s="216"/>
      <c r="L462" s="216"/>
      <c r="M462" s="216"/>
    </row>
    <row r="463" spans="2:13" ht="12.75" customHeight="1">
      <c r="B463" s="293"/>
      <c r="C463" s="215"/>
      <c r="D463" s="216"/>
      <c r="E463" s="216"/>
      <c r="F463" s="216"/>
      <c r="G463" s="216"/>
      <c r="H463" s="216"/>
      <c r="I463" s="216"/>
      <c r="J463" s="216"/>
      <c r="K463" s="216"/>
      <c r="L463" s="216"/>
      <c r="M463" s="216"/>
    </row>
    <row r="464" spans="2:13" ht="12.75" customHeight="1">
      <c r="B464" s="293"/>
      <c r="C464" s="215"/>
      <c r="D464" s="216"/>
      <c r="E464" s="216"/>
      <c r="F464" s="216"/>
      <c r="G464" s="216"/>
      <c r="H464" s="216"/>
      <c r="I464" s="216"/>
      <c r="J464" s="216"/>
      <c r="K464" s="216"/>
      <c r="L464" s="216"/>
      <c r="M464" s="216"/>
    </row>
    <row r="465" spans="2:13" ht="12.75" customHeight="1">
      <c r="B465" s="293"/>
      <c r="C465" s="215"/>
      <c r="D465" s="216"/>
      <c r="E465" s="216"/>
      <c r="F465" s="216"/>
      <c r="G465" s="216"/>
      <c r="H465" s="216"/>
      <c r="I465" s="216"/>
      <c r="J465" s="216"/>
      <c r="K465" s="216"/>
      <c r="L465" s="216"/>
      <c r="M465" s="216"/>
    </row>
    <row r="466" spans="2:13" ht="12.75" customHeight="1">
      <c r="B466" s="293"/>
      <c r="C466" s="215"/>
      <c r="D466" s="216"/>
      <c r="E466" s="216"/>
      <c r="F466" s="216"/>
      <c r="G466" s="216"/>
      <c r="H466" s="216"/>
      <c r="I466" s="216"/>
      <c r="J466" s="216"/>
      <c r="K466" s="216"/>
      <c r="L466" s="216"/>
      <c r="M466" s="216"/>
    </row>
    <row r="467" spans="2:13" ht="12.75" customHeight="1">
      <c r="B467" s="293"/>
      <c r="C467" s="215"/>
      <c r="D467" s="216"/>
      <c r="E467" s="216"/>
      <c r="F467" s="216"/>
      <c r="G467" s="216"/>
      <c r="H467" s="216"/>
      <c r="I467" s="216"/>
      <c r="J467" s="216"/>
      <c r="K467" s="216"/>
      <c r="L467" s="216"/>
      <c r="M467" s="216"/>
    </row>
    <row r="468" spans="2:13" ht="15.75" customHeight="1">
      <c r="B468" s="293"/>
      <c r="C468" s="215"/>
      <c r="D468" s="216"/>
      <c r="E468" s="216"/>
      <c r="F468" s="216"/>
      <c r="G468" s="216"/>
      <c r="H468" s="216"/>
      <c r="I468" s="216"/>
      <c r="J468" s="216"/>
      <c r="K468" s="216"/>
      <c r="L468" s="216"/>
      <c r="M468" s="216"/>
    </row>
    <row r="469" spans="2:13" s="511" customFormat="1" ht="11.25" customHeight="1">
      <c r="B469" s="342" t="s">
        <v>96</v>
      </c>
      <c r="C469" s="272"/>
      <c r="D469" s="273"/>
      <c r="E469" s="273"/>
      <c r="F469" s="273"/>
      <c r="G469" s="273"/>
      <c r="H469" s="273"/>
      <c r="I469" s="273"/>
      <c r="J469" s="273"/>
      <c r="K469" s="273"/>
      <c r="L469" s="273"/>
      <c r="M469" s="274"/>
    </row>
    <row r="470" spans="2:13" s="511" customFormat="1" ht="11.25" customHeight="1">
      <c r="B470" s="295" t="s">
        <v>97</v>
      </c>
      <c r="C470" s="275" t="s">
        <v>98</v>
      </c>
      <c r="D470" s="276"/>
      <c r="E470" s="276"/>
      <c r="F470" s="276"/>
      <c r="G470" s="276"/>
      <c r="H470" s="276"/>
      <c r="I470" s="276"/>
      <c r="J470" s="276"/>
      <c r="K470" s="276"/>
      <c r="L470" s="276"/>
      <c r="M470" s="277"/>
    </row>
    <row r="471" spans="1:13" ht="13.5" customHeight="1">
      <c r="A471" s="372"/>
      <c r="B471" s="369">
        <v>1</v>
      </c>
      <c r="C471" s="540" t="s">
        <v>238</v>
      </c>
      <c r="D471" s="545"/>
      <c r="E471" s="545"/>
      <c r="F471" s="545"/>
      <c r="G471" s="545"/>
      <c r="H471" s="545"/>
      <c r="I471" s="545"/>
      <c r="J471" s="545"/>
      <c r="K471" s="545"/>
      <c r="L471" s="545"/>
      <c r="M471" s="546"/>
    </row>
    <row r="472" spans="1:13" ht="13.5" customHeight="1">
      <c r="A472" s="372"/>
      <c r="B472" s="343"/>
      <c r="C472" s="537"/>
      <c r="D472" s="538"/>
      <c r="E472" s="538"/>
      <c r="F472" s="538"/>
      <c r="G472" s="538"/>
      <c r="H472" s="538"/>
      <c r="I472" s="538"/>
      <c r="J472" s="538"/>
      <c r="K472" s="538"/>
      <c r="L472" s="538"/>
      <c r="M472" s="539"/>
    </row>
    <row r="473" spans="1:13" ht="13.5" customHeight="1">
      <c r="A473" s="372"/>
      <c r="B473" s="343"/>
      <c r="C473" s="537"/>
      <c r="D473" s="538"/>
      <c r="E473" s="538"/>
      <c r="F473" s="538"/>
      <c r="G473" s="538"/>
      <c r="H473" s="538"/>
      <c r="I473" s="538"/>
      <c r="J473" s="538"/>
      <c r="K473" s="538"/>
      <c r="L473" s="538"/>
      <c r="M473" s="539"/>
    </row>
    <row r="474" spans="1:13" ht="13.5" customHeight="1">
      <c r="A474" s="372"/>
      <c r="B474" s="343"/>
      <c r="C474" s="537"/>
      <c r="D474" s="538"/>
      <c r="E474" s="538"/>
      <c r="F474" s="538"/>
      <c r="G474" s="538"/>
      <c r="H474" s="538"/>
      <c r="I474" s="538"/>
      <c r="J474" s="538"/>
      <c r="K474" s="538"/>
      <c r="L474" s="538"/>
      <c r="M474" s="539"/>
    </row>
    <row r="475" spans="1:13" ht="13.5" customHeight="1">
      <c r="A475" s="372"/>
      <c r="B475" s="343"/>
      <c r="C475" s="537"/>
      <c r="D475" s="538"/>
      <c r="E475" s="538"/>
      <c r="F475" s="538"/>
      <c r="G475" s="538"/>
      <c r="H475" s="538"/>
      <c r="I475" s="538"/>
      <c r="J475" s="538"/>
      <c r="K475" s="538"/>
      <c r="L475" s="538"/>
      <c r="M475" s="539"/>
    </row>
    <row r="476" spans="1:13" ht="13.5" customHeight="1">
      <c r="A476" s="372"/>
      <c r="B476" s="344"/>
      <c r="C476" s="537"/>
      <c r="D476" s="538"/>
      <c r="E476" s="538"/>
      <c r="F476" s="538"/>
      <c r="G476" s="538"/>
      <c r="H476" s="538"/>
      <c r="I476" s="538"/>
      <c r="J476" s="538"/>
      <c r="K476" s="538"/>
      <c r="L476" s="538"/>
      <c r="M476" s="539"/>
    </row>
    <row r="490" ht="19.5" customHeight="1"/>
  </sheetData>
  <mergeCells count="41">
    <mergeCell ref="C146:M146"/>
    <mergeCell ref="C147:M147"/>
    <mergeCell ref="C148:M148"/>
    <mergeCell ref="C414:M414"/>
    <mergeCell ref="C410:M410"/>
    <mergeCell ref="C411:M411"/>
    <mergeCell ref="C412:M412"/>
    <mergeCell ref="C413:M413"/>
    <mergeCell ref="C252:M252"/>
    <mergeCell ref="C253:M253"/>
    <mergeCell ref="C254:M254"/>
    <mergeCell ref="C149:M149"/>
    <mergeCell ref="C150:M150"/>
    <mergeCell ref="C197:M197"/>
    <mergeCell ref="C198:M198"/>
    <mergeCell ref="C255:M255"/>
    <mergeCell ref="C256:M256"/>
    <mergeCell ref="C257:M257"/>
    <mergeCell ref="C49:M49"/>
    <mergeCell ref="C50:M50"/>
    <mergeCell ref="C51:M51"/>
    <mergeCell ref="C52:M52"/>
    <mergeCell ref="C53:M53"/>
    <mergeCell ref="C54:M54"/>
    <mergeCell ref="C93:M93"/>
    <mergeCell ref="C94:M94"/>
    <mergeCell ref="C200:M200"/>
    <mergeCell ref="C201:M201"/>
    <mergeCell ref="C202:M202"/>
    <mergeCell ref="C95:M95"/>
    <mergeCell ref="C96:M96"/>
    <mergeCell ref="C97:M97"/>
    <mergeCell ref="C98:M98"/>
    <mergeCell ref="C199:M199"/>
    <mergeCell ref="C145:M145"/>
    <mergeCell ref="C475:M475"/>
    <mergeCell ref="C476:M476"/>
    <mergeCell ref="C471:M471"/>
    <mergeCell ref="C472:M472"/>
    <mergeCell ref="C473:M473"/>
    <mergeCell ref="C474:M474"/>
  </mergeCells>
  <printOptions horizontalCentered="1" verticalCentered="1"/>
  <pageMargins left="0.75" right="0.75" top="1" bottom="1" header="0" footer="0"/>
  <pageSetup horizontalDpi="600" verticalDpi="600" orientation="landscape" scale="87" r:id="rId2"/>
  <rowBreaks count="2" manualBreakCount="2">
    <brk id="170" max="12" man="1"/>
    <brk id="225" max="12" man="1"/>
  </rowBreaks>
  <drawing r:id="rId1"/>
</worksheet>
</file>

<file path=xl/worksheets/sheet4.xml><?xml version="1.0" encoding="utf-8"?>
<worksheet xmlns="http://schemas.openxmlformats.org/spreadsheetml/2006/main" xmlns:r="http://schemas.openxmlformats.org/officeDocument/2006/relationships">
  <sheetPr codeName="Hoja5"/>
  <dimension ref="A3:N163"/>
  <sheetViews>
    <sheetView showGridLines="0" showZeros="0" workbookViewId="0" topLeftCell="B1">
      <selection activeCell="B3" sqref="B3"/>
    </sheetView>
  </sheetViews>
  <sheetFormatPr defaultColWidth="9.140625" defaultRowHeight="12.75"/>
  <cols>
    <col min="1" max="1" width="1.7109375" style="0" hidden="1" customWidth="1"/>
    <col min="2" max="2" width="6.57421875" style="0" customWidth="1"/>
    <col min="3" max="3" width="27.7109375" style="0" customWidth="1"/>
    <col min="4" max="4" width="5.140625" style="156" customWidth="1"/>
    <col min="14" max="14" width="2.421875" style="0" customWidth="1"/>
    <col min="15" max="16384" width="11.57421875" style="0" customWidth="1"/>
  </cols>
  <sheetData>
    <row r="3" spans="2:13" ht="15">
      <c r="B3" s="51" t="str">
        <f>+Index!B18</f>
        <v>III.1. Faculty by type of institution</v>
      </c>
      <c r="C3" s="52"/>
      <c r="D3" s="53"/>
      <c r="E3" s="53"/>
      <c r="F3" s="53"/>
      <c r="G3" s="53"/>
      <c r="H3" s="53"/>
      <c r="I3" s="53"/>
      <c r="J3" s="53"/>
      <c r="K3" s="53"/>
      <c r="L3" s="53"/>
      <c r="M3" s="54"/>
    </row>
    <row r="4" spans="2:13" ht="12.75">
      <c r="B4" s="6"/>
      <c r="C4" s="6"/>
      <c r="D4" s="7"/>
      <c r="E4" s="7"/>
      <c r="F4" s="7"/>
      <c r="G4" s="7"/>
      <c r="H4" s="7"/>
      <c r="I4" s="7"/>
      <c r="J4" s="7"/>
      <c r="K4" s="7"/>
      <c r="L4" s="7"/>
      <c r="M4" s="7"/>
    </row>
    <row r="5" spans="2:13" ht="13.5" thickBot="1">
      <c r="B5" s="19" t="s">
        <v>61</v>
      </c>
      <c r="C5" s="25"/>
      <c r="D5" s="147" t="s">
        <v>92</v>
      </c>
      <c r="E5" s="20">
        <v>1980</v>
      </c>
      <c r="F5" s="20">
        <v>1985</v>
      </c>
      <c r="G5" s="20">
        <v>1990</v>
      </c>
      <c r="H5" s="20">
        <v>1995</v>
      </c>
      <c r="I5" s="20">
        <v>1996</v>
      </c>
      <c r="J5" s="20">
        <v>1997</v>
      </c>
      <c r="K5" s="20">
        <v>1998</v>
      </c>
      <c r="L5" s="20">
        <v>1999</v>
      </c>
      <c r="M5" s="21">
        <v>2000</v>
      </c>
    </row>
    <row r="6" spans="2:13" s="111" customFormat="1" ht="12.75">
      <c r="B6" s="28" t="str">
        <f>+ca_1</f>
        <v>A. Private Institutions</v>
      </c>
      <c r="C6" s="26"/>
      <c r="D6" s="148"/>
      <c r="E6" s="8">
        <f>+E7+E11</f>
        <v>0</v>
      </c>
      <c r="F6" s="8">
        <f aca="true" t="shared" si="0" ref="F6:M6">+F7+F11</f>
        <v>0</v>
      </c>
      <c r="G6" s="8">
        <f t="shared" si="0"/>
        <v>0</v>
      </c>
      <c r="H6" s="8">
        <f t="shared" si="0"/>
        <v>0</v>
      </c>
      <c r="I6" s="8">
        <f t="shared" si="0"/>
        <v>0</v>
      </c>
      <c r="J6" s="8">
        <f t="shared" si="0"/>
        <v>0</v>
      </c>
      <c r="K6" s="8">
        <f t="shared" si="0"/>
        <v>0</v>
      </c>
      <c r="L6" s="8">
        <f t="shared" si="0"/>
        <v>0</v>
      </c>
      <c r="M6" s="22">
        <f t="shared" si="0"/>
        <v>0</v>
      </c>
    </row>
    <row r="7" spans="2:13" ht="12.75">
      <c r="B7" s="57"/>
      <c r="C7" s="58" t="str">
        <f>+t_1</f>
        <v>1. Universities</v>
      </c>
      <c r="D7" s="149"/>
      <c r="E7" s="145">
        <f>SUM(E8:E10)</f>
        <v>0</v>
      </c>
      <c r="F7" s="145">
        <f aca="true" t="shared" si="1" ref="F7:M7">SUM(F8:F10)</f>
        <v>0</v>
      </c>
      <c r="G7" s="145">
        <f t="shared" si="1"/>
        <v>0</v>
      </c>
      <c r="H7" s="145">
        <f t="shared" si="1"/>
        <v>0</v>
      </c>
      <c r="I7" s="145">
        <f t="shared" si="1"/>
        <v>0</v>
      </c>
      <c r="J7" s="145">
        <f t="shared" si="1"/>
        <v>0</v>
      </c>
      <c r="K7" s="145">
        <f t="shared" si="1"/>
        <v>0</v>
      </c>
      <c r="L7" s="145">
        <f t="shared" si="1"/>
        <v>0</v>
      </c>
      <c r="M7" s="145">
        <f t="shared" si="1"/>
        <v>0</v>
      </c>
    </row>
    <row r="8" spans="2:13" ht="12.75">
      <c r="B8" s="57"/>
      <c r="C8" s="136" t="str">
        <f>+'I. Institutions'!C9</f>
        <v> Universities</v>
      </c>
      <c r="D8" s="149"/>
      <c r="E8" s="95" t="s">
        <v>176</v>
      </c>
      <c r="F8" s="96" t="s">
        <v>152</v>
      </c>
      <c r="G8" s="95" t="s">
        <v>152</v>
      </c>
      <c r="H8" s="96" t="s">
        <v>152</v>
      </c>
      <c r="I8" s="95" t="s">
        <v>152</v>
      </c>
      <c r="J8" s="96" t="s">
        <v>152</v>
      </c>
      <c r="K8" s="95" t="s">
        <v>152</v>
      </c>
      <c r="L8" s="96" t="s">
        <v>152</v>
      </c>
      <c r="M8" s="97" t="s">
        <v>152</v>
      </c>
    </row>
    <row r="9" spans="2:13" ht="12.75">
      <c r="B9" s="57"/>
      <c r="C9" s="136" t="str">
        <f>+'I. Institutions'!C10</f>
        <v>Foreign University Campuses</v>
      </c>
      <c r="D9" s="149"/>
      <c r="E9" s="95" t="s">
        <v>152</v>
      </c>
      <c r="F9" s="96" t="s">
        <v>152</v>
      </c>
      <c r="G9" s="95" t="s">
        <v>152</v>
      </c>
      <c r="H9" s="96" t="s">
        <v>152</v>
      </c>
      <c r="I9" s="95" t="s">
        <v>152</v>
      </c>
      <c r="J9" s="96" t="s">
        <v>152</v>
      </c>
      <c r="K9" s="95" t="s">
        <v>152</v>
      </c>
      <c r="L9" s="96" t="s">
        <v>152</v>
      </c>
      <c r="M9" s="98" t="s">
        <v>152</v>
      </c>
    </row>
    <row r="10" spans="2:13" ht="12.75">
      <c r="B10" s="57"/>
      <c r="C10" s="195">
        <f>+'I. Institutions'!C11</f>
        <v>0</v>
      </c>
      <c r="D10" s="149"/>
      <c r="E10" s="99"/>
      <c r="F10" s="100"/>
      <c r="G10" s="100"/>
      <c r="H10" s="100"/>
      <c r="I10" s="100"/>
      <c r="J10" s="100"/>
      <c r="K10" s="100"/>
      <c r="L10" s="100"/>
      <c r="M10" s="101"/>
    </row>
    <row r="11" spans="2:13" ht="12.75">
      <c r="B11" s="57"/>
      <c r="C11" s="58" t="str">
        <f>+t_2</f>
        <v>2. Non-university postsecondary</v>
      </c>
      <c r="D11" s="149"/>
      <c r="E11" s="142">
        <f aca="true" t="shared" si="2" ref="E11:M11">SUM(E12:E14)</f>
        <v>0</v>
      </c>
      <c r="F11" s="143">
        <f t="shared" si="2"/>
        <v>0</v>
      </c>
      <c r="G11" s="143">
        <f t="shared" si="2"/>
        <v>0</v>
      </c>
      <c r="H11" s="143">
        <f t="shared" si="2"/>
        <v>0</v>
      </c>
      <c r="I11" s="143">
        <f t="shared" si="2"/>
        <v>0</v>
      </c>
      <c r="J11" s="143">
        <f t="shared" si="2"/>
        <v>0</v>
      </c>
      <c r="K11" s="143">
        <f t="shared" si="2"/>
        <v>0</v>
      </c>
      <c r="L11" s="143">
        <f t="shared" si="2"/>
        <v>0</v>
      </c>
      <c r="M11" s="24">
        <f t="shared" si="2"/>
        <v>0</v>
      </c>
    </row>
    <row r="12" spans="2:13" ht="12.75">
      <c r="B12" s="57"/>
      <c r="C12" s="136" t="str">
        <f>+'I. Institutions'!C13</f>
        <v> Colleges</v>
      </c>
      <c r="D12" s="149"/>
      <c r="E12" s="139" t="s">
        <v>152</v>
      </c>
      <c r="F12" s="140" t="s">
        <v>152</v>
      </c>
      <c r="G12" s="140" t="s">
        <v>154</v>
      </c>
      <c r="H12" s="140" t="s">
        <v>152</v>
      </c>
      <c r="I12" s="140" t="s">
        <v>152</v>
      </c>
      <c r="J12" s="140" t="s">
        <v>152</v>
      </c>
      <c r="K12" s="140" t="s">
        <v>152</v>
      </c>
      <c r="L12" s="140" t="s">
        <v>152</v>
      </c>
      <c r="M12" s="141" t="s">
        <v>152</v>
      </c>
    </row>
    <row r="13" spans="2:13" ht="12.75">
      <c r="B13" s="57"/>
      <c r="C13" s="195">
        <f>+'I. Institutions'!C14</f>
        <v>0</v>
      </c>
      <c r="D13" s="149"/>
      <c r="E13" s="16"/>
      <c r="F13" s="12"/>
      <c r="G13" s="12"/>
      <c r="H13" s="12"/>
      <c r="I13" s="12"/>
      <c r="J13" s="12"/>
      <c r="K13" s="12"/>
      <c r="L13" s="12"/>
      <c r="M13" s="23"/>
    </row>
    <row r="14" spans="2:13" s="111" customFormat="1" ht="12.75">
      <c r="B14" s="57"/>
      <c r="C14" s="195">
        <f>+'I. Institutions'!C15</f>
        <v>0</v>
      </c>
      <c r="D14" s="149"/>
      <c r="E14" s="16"/>
      <c r="F14" s="12"/>
      <c r="G14" s="12"/>
      <c r="H14" s="12"/>
      <c r="I14" s="12"/>
      <c r="J14" s="12"/>
      <c r="K14" s="12"/>
      <c r="L14" s="12"/>
      <c r="M14" s="23"/>
    </row>
    <row r="15" spans="2:13" ht="12.75">
      <c r="B15" s="29" t="str">
        <f>+ca_2</f>
        <v>B. Public Institutions</v>
      </c>
      <c r="C15" s="27"/>
      <c r="D15" s="144"/>
      <c r="E15" s="9">
        <f>+E16+E20</f>
        <v>0</v>
      </c>
      <c r="F15" s="9">
        <f aca="true" t="shared" si="3" ref="F15:M15">+F16+F20</f>
        <v>0</v>
      </c>
      <c r="G15" s="9">
        <f t="shared" si="3"/>
        <v>0</v>
      </c>
      <c r="H15" s="9">
        <f t="shared" si="3"/>
        <v>0</v>
      </c>
      <c r="I15" s="9">
        <f t="shared" si="3"/>
        <v>0</v>
      </c>
      <c r="J15" s="9">
        <f t="shared" si="3"/>
        <v>0</v>
      </c>
      <c r="K15" s="9">
        <f t="shared" si="3"/>
        <v>0</v>
      </c>
      <c r="L15" s="9">
        <f t="shared" si="3"/>
        <v>0</v>
      </c>
      <c r="M15" s="24">
        <f t="shared" si="3"/>
        <v>0</v>
      </c>
    </row>
    <row r="16" spans="2:13" ht="12.75">
      <c r="B16" s="57"/>
      <c r="C16" s="58" t="str">
        <f>+t_1</f>
        <v>1. Universities</v>
      </c>
      <c r="D16" s="149"/>
      <c r="E16" s="145">
        <f>SUM(E17:E19)</f>
        <v>0</v>
      </c>
      <c r="F16" s="145">
        <f aca="true" t="shared" si="4" ref="F16:M16">SUM(F17:F19)</f>
        <v>0</v>
      </c>
      <c r="G16" s="145">
        <f t="shared" si="4"/>
        <v>0</v>
      </c>
      <c r="H16" s="145">
        <f t="shared" si="4"/>
        <v>0</v>
      </c>
      <c r="I16" s="145">
        <f t="shared" si="4"/>
        <v>0</v>
      </c>
      <c r="J16" s="145">
        <f t="shared" si="4"/>
        <v>0</v>
      </c>
      <c r="K16" s="145">
        <f t="shared" si="4"/>
        <v>0</v>
      </c>
      <c r="L16" s="145">
        <f t="shared" si="4"/>
        <v>0</v>
      </c>
      <c r="M16" s="145">
        <f t="shared" si="4"/>
        <v>0</v>
      </c>
    </row>
    <row r="17" spans="2:13" ht="12.75">
      <c r="B17" s="57"/>
      <c r="C17" s="136" t="str">
        <f>+'I. Institutions'!C18</f>
        <v>Public Universities</v>
      </c>
      <c r="D17" s="149"/>
      <c r="E17" s="139" t="s">
        <v>152</v>
      </c>
      <c r="F17" s="140" t="s">
        <v>152</v>
      </c>
      <c r="G17" s="140" t="s">
        <v>154</v>
      </c>
      <c r="H17" s="140" t="s">
        <v>152</v>
      </c>
      <c r="I17" s="140" t="s">
        <v>152</v>
      </c>
      <c r="J17" s="140" t="s">
        <v>152</v>
      </c>
      <c r="K17" s="140" t="s">
        <v>152</v>
      </c>
      <c r="L17" s="140" t="s">
        <v>152</v>
      </c>
      <c r="M17" s="141" t="s">
        <v>152</v>
      </c>
    </row>
    <row r="18" spans="2:13" ht="12.75">
      <c r="B18" s="57"/>
      <c r="C18" s="136" t="str">
        <f>+'I. Institutions'!C19</f>
        <v>University Colleges</v>
      </c>
      <c r="D18" s="149"/>
      <c r="E18" s="139" t="s">
        <v>152</v>
      </c>
      <c r="F18" s="140" t="s">
        <v>152</v>
      </c>
      <c r="G18" s="140" t="s">
        <v>154</v>
      </c>
      <c r="H18" s="140" t="s">
        <v>152</v>
      </c>
      <c r="I18" s="140" t="s">
        <v>152</v>
      </c>
      <c r="J18" s="140" t="s">
        <v>152</v>
      </c>
      <c r="K18" s="140" t="s">
        <v>152</v>
      </c>
      <c r="L18" s="140" t="s">
        <v>152</v>
      </c>
      <c r="M18" s="141" t="s">
        <v>152</v>
      </c>
    </row>
    <row r="19" spans="2:13" ht="12.75">
      <c r="B19" s="57"/>
      <c r="C19" s="195">
        <f>+'I. Institutions'!C20</f>
        <v>0</v>
      </c>
      <c r="D19" s="149"/>
      <c r="E19" s="99"/>
      <c r="F19" s="100"/>
      <c r="G19" s="100"/>
      <c r="H19" s="100"/>
      <c r="I19" s="100"/>
      <c r="J19" s="100"/>
      <c r="K19" s="100"/>
      <c r="L19" s="100"/>
      <c r="M19" s="101"/>
    </row>
    <row r="20" spans="2:13" ht="12.75">
      <c r="B20" s="57"/>
      <c r="C20" s="58" t="str">
        <f>+t_2</f>
        <v>2. Non-university postsecondary</v>
      </c>
      <c r="D20" s="149"/>
      <c r="E20" s="142">
        <f aca="true" t="shared" si="5" ref="E20:M20">SUM(E21:E23)</f>
        <v>0</v>
      </c>
      <c r="F20" s="143">
        <f t="shared" si="5"/>
        <v>0</v>
      </c>
      <c r="G20" s="143">
        <f t="shared" si="5"/>
        <v>0</v>
      </c>
      <c r="H20" s="143">
        <f t="shared" si="5"/>
        <v>0</v>
      </c>
      <c r="I20" s="143">
        <f t="shared" si="5"/>
        <v>0</v>
      </c>
      <c r="J20" s="143">
        <f t="shared" si="5"/>
        <v>0</v>
      </c>
      <c r="K20" s="143">
        <f t="shared" si="5"/>
        <v>0</v>
      </c>
      <c r="L20" s="143">
        <f t="shared" si="5"/>
        <v>0</v>
      </c>
      <c r="M20" s="24">
        <f t="shared" si="5"/>
        <v>0</v>
      </c>
    </row>
    <row r="21" spans="2:13" ht="12.75">
      <c r="B21" s="57"/>
      <c r="C21" s="195"/>
      <c r="D21" s="149"/>
      <c r="E21" s="139"/>
      <c r="F21" s="140"/>
      <c r="G21" s="140"/>
      <c r="H21" s="140"/>
      <c r="I21" s="140"/>
      <c r="J21" s="140"/>
      <c r="K21" s="140"/>
      <c r="L21" s="140"/>
      <c r="M21" s="141"/>
    </row>
    <row r="22" spans="1:13" s="111" customFormat="1" ht="12.75">
      <c r="A22" s="3"/>
      <c r="B22" s="57"/>
      <c r="C22" s="195"/>
      <c r="D22" s="149"/>
      <c r="E22" s="16"/>
      <c r="F22" s="12"/>
      <c r="G22" s="12"/>
      <c r="H22" s="12"/>
      <c r="I22" s="12"/>
      <c r="J22" s="12"/>
      <c r="K22" s="12"/>
      <c r="L22" s="12"/>
      <c r="M22" s="23"/>
    </row>
    <row r="23" spans="1:13" ht="12.75">
      <c r="A23" s="2"/>
      <c r="B23" s="57"/>
      <c r="C23" s="195"/>
      <c r="D23" s="149"/>
      <c r="E23" s="16"/>
      <c r="F23" s="12"/>
      <c r="G23" s="12"/>
      <c r="H23" s="12"/>
      <c r="I23" s="12"/>
      <c r="J23" s="12"/>
      <c r="K23" s="12"/>
      <c r="L23" s="12"/>
      <c r="M23" s="23"/>
    </row>
    <row r="24" spans="1:13" ht="12.75">
      <c r="A24" s="2"/>
      <c r="B24" s="130" t="str">
        <f>+ca_3</f>
        <v>C.Total (private and public) </v>
      </c>
      <c r="C24" s="131"/>
      <c r="D24" s="150"/>
      <c r="E24" s="132">
        <f>+E25+E29</f>
        <v>0</v>
      </c>
      <c r="F24" s="132">
        <f aca="true" t="shared" si="6" ref="F24:M24">+F25+F29</f>
        <v>0</v>
      </c>
      <c r="G24" s="132">
        <f t="shared" si="6"/>
        <v>0</v>
      </c>
      <c r="H24" s="132">
        <f t="shared" si="6"/>
        <v>0</v>
      </c>
      <c r="I24" s="132">
        <f t="shared" si="6"/>
        <v>0</v>
      </c>
      <c r="J24" s="132">
        <f t="shared" si="6"/>
        <v>0</v>
      </c>
      <c r="K24" s="132">
        <f t="shared" si="6"/>
        <v>0</v>
      </c>
      <c r="L24" s="132">
        <f t="shared" si="6"/>
        <v>0</v>
      </c>
      <c r="M24" s="133">
        <f t="shared" si="6"/>
        <v>0</v>
      </c>
    </row>
    <row r="25" spans="1:13" ht="12.75">
      <c r="A25" s="2"/>
      <c r="B25" s="134"/>
      <c r="C25" s="135" t="str">
        <f>+t_1</f>
        <v>1. Universities</v>
      </c>
      <c r="D25" s="151"/>
      <c r="E25" s="137">
        <f aca="true" t="shared" si="7" ref="E25:M25">+E7+E16</f>
        <v>0</v>
      </c>
      <c r="F25" s="137">
        <f t="shared" si="7"/>
        <v>0</v>
      </c>
      <c r="G25" s="137">
        <f t="shared" si="7"/>
        <v>0</v>
      </c>
      <c r="H25" s="137">
        <f t="shared" si="7"/>
        <v>0</v>
      </c>
      <c r="I25" s="137">
        <f t="shared" si="7"/>
        <v>0</v>
      </c>
      <c r="J25" s="137">
        <f t="shared" si="7"/>
        <v>0</v>
      </c>
      <c r="K25" s="137">
        <f t="shared" si="7"/>
        <v>0</v>
      </c>
      <c r="L25" s="137">
        <f t="shared" si="7"/>
        <v>0</v>
      </c>
      <c r="M25" s="138">
        <f t="shared" si="7"/>
        <v>0</v>
      </c>
    </row>
    <row r="26" spans="1:13" ht="12.75">
      <c r="A26" s="2"/>
      <c r="B26" s="57"/>
      <c r="C26" s="58"/>
      <c r="D26" s="152"/>
      <c r="E26" s="59"/>
      <c r="F26" s="59"/>
      <c r="G26" s="59"/>
      <c r="H26" s="59"/>
      <c r="I26" s="59"/>
      <c r="J26" s="59"/>
      <c r="K26" s="59"/>
      <c r="L26" s="59"/>
      <c r="M26" s="59"/>
    </row>
    <row r="27" spans="1:13" ht="12.75">
      <c r="A27" s="2"/>
      <c r="B27" s="57"/>
      <c r="C27" s="58"/>
      <c r="D27" s="152"/>
      <c r="E27" s="59"/>
      <c r="F27" s="59"/>
      <c r="G27" s="59"/>
      <c r="H27" s="59"/>
      <c r="I27" s="59"/>
      <c r="J27" s="59"/>
      <c r="K27" s="59"/>
      <c r="L27" s="59"/>
      <c r="M27" s="59"/>
    </row>
    <row r="28" spans="1:13" ht="12.75">
      <c r="A28" s="2"/>
      <c r="B28" s="57"/>
      <c r="C28" s="58"/>
      <c r="D28" s="152"/>
      <c r="E28" s="59"/>
      <c r="F28" s="59"/>
      <c r="G28" s="59"/>
      <c r="H28" s="59"/>
      <c r="I28" s="59"/>
      <c r="J28" s="59"/>
      <c r="K28" s="59"/>
      <c r="L28" s="59"/>
      <c r="M28" s="59"/>
    </row>
    <row r="29" spans="1:13" ht="12.75">
      <c r="A29" s="2"/>
      <c r="B29" s="57"/>
      <c r="C29" s="58" t="str">
        <f>+t_2</f>
        <v>2. Non-university postsecondary</v>
      </c>
      <c r="D29" s="152"/>
      <c r="E29" s="60">
        <f aca="true" t="shared" si="8" ref="E29:M29">+E11+E20</f>
        <v>0</v>
      </c>
      <c r="F29" s="60">
        <f t="shared" si="8"/>
        <v>0</v>
      </c>
      <c r="G29" s="60">
        <f t="shared" si="8"/>
        <v>0</v>
      </c>
      <c r="H29" s="60">
        <f t="shared" si="8"/>
        <v>0</v>
      </c>
      <c r="I29" s="60">
        <f t="shared" si="8"/>
        <v>0</v>
      </c>
      <c r="J29" s="60">
        <f t="shared" si="8"/>
        <v>0</v>
      </c>
      <c r="K29" s="60">
        <f t="shared" si="8"/>
        <v>0</v>
      </c>
      <c r="L29" s="60">
        <f t="shared" si="8"/>
        <v>0</v>
      </c>
      <c r="M29" s="86">
        <f t="shared" si="8"/>
        <v>0</v>
      </c>
    </row>
    <row r="30" spans="1:13" ht="11.25" customHeight="1">
      <c r="A30" s="2"/>
      <c r="B30" s="57"/>
      <c r="C30" s="136"/>
      <c r="D30" s="152"/>
      <c r="E30" s="60"/>
      <c r="F30" s="78"/>
      <c r="G30" s="78"/>
      <c r="H30" s="78"/>
      <c r="I30" s="78"/>
      <c r="J30" s="78"/>
      <c r="K30" s="78"/>
      <c r="L30" s="78"/>
      <c r="M30" s="87"/>
    </row>
    <row r="31" spans="1:13" ht="11.25" customHeight="1">
      <c r="A31" s="2"/>
      <c r="B31" s="57"/>
      <c r="C31" s="136"/>
      <c r="D31" s="152"/>
      <c r="E31" s="60"/>
      <c r="F31" s="78"/>
      <c r="G31" s="78"/>
      <c r="H31" s="78"/>
      <c r="I31" s="78"/>
      <c r="J31" s="78"/>
      <c r="K31" s="78"/>
      <c r="L31" s="78"/>
      <c r="M31" s="87"/>
    </row>
    <row r="32" spans="1:13" ht="11.25" customHeight="1">
      <c r="A32" s="2"/>
      <c r="B32" s="50"/>
      <c r="C32" s="163"/>
      <c r="D32" s="157"/>
      <c r="E32" s="164"/>
      <c r="F32" s="164"/>
      <c r="G32" s="164"/>
      <c r="H32" s="164"/>
      <c r="I32" s="164"/>
      <c r="J32" s="164"/>
      <c r="K32" s="164"/>
      <c r="L32" s="164"/>
      <c r="M32" s="165"/>
    </row>
    <row r="33" spans="1:9" ht="11.25" customHeight="1">
      <c r="A33" s="2"/>
      <c r="B33" s="10"/>
      <c r="C33" s="2"/>
      <c r="D33" s="159"/>
      <c r="E33" s="2"/>
      <c r="F33" s="2"/>
      <c r="G33" s="2"/>
      <c r="H33" s="2"/>
      <c r="I33" s="2"/>
    </row>
    <row r="34" spans="1:9" ht="11.25" customHeight="1">
      <c r="A34" s="2"/>
      <c r="B34" s="10"/>
      <c r="C34" s="2"/>
      <c r="D34" s="159"/>
      <c r="E34" s="2"/>
      <c r="F34" s="2"/>
      <c r="G34" s="2"/>
      <c r="H34" s="2"/>
      <c r="I34" s="2"/>
    </row>
    <row r="35" spans="2:13" ht="12.75">
      <c r="B35" s="89" t="s">
        <v>134</v>
      </c>
      <c r="C35" s="90"/>
      <c r="D35" s="153"/>
      <c r="E35" s="91">
        <v>1980</v>
      </c>
      <c r="F35" s="91">
        <v>1985</v>
      </c>
      <c r="G35" s="91">
        <v>1990</v>
      </c>
      <c r="H35" s="91">
        <v>1995</v>
      </c>
      <c r="I35" s="91">
        <v>1996</v>
      </c>
      <c r="J35" s="91">
        <v>1997</v>
      </c>
      <c r="K35" s="91">
        <v>1998</v>
      </c>
      <c r="L35" s="91">
        <v>1999</v>
      </c>
      <c r="M35" s="92">
        <v>2000</v>
      </c>
    </row>
    <row r="36" spans="2:13" ht="32.25" customHeight="1">
      <c r="B36" s="116">
        <v>1</v>
      </c>
      <c r="C36" s="119" t="s">
        <v>123</v>
      </c>
      <c r="D36" s="69"/>
      <c r="E36" s="46" t="str">
        <f>IF(E24&gt;0,E6/E24,"-")</f>
        <v>-</v>
      </c>
      <c r="F36" s="46" t="str">
        <f aca="true" t="shared" si="9" ref="F36:M36">IF(F24&gt;0,F6/F24,"-")</f>
        <v>-</v>
      </c>
      <c r="G36" s="46" t="str">
        <f t="shared" si="9"/>
        <v>-</v>
      </c>
      <c r="H36" s="46" t="str">
        <f t="shared" si="9"/>
        <v>-</v>
      </c>
      <c r="I36" s="46" t="str">
        <f t="shared" si="9"/>
        <v>-</v>
      </c>
      <c r="J36" s="46" t="str">
        <f t="shared" si="9"/>
        <v>-</v>
      </c>
      <c r="K36" s="46" t="str">
        <f t="shared" si="9"/>
        <v>-</v>
      </c>
      <c r="L36" s="46" t="str">
        <f t="shared" si="9"/>
        <v>-</v>
      </c>
      <c r="M36" s="47" t="str">
        <f t="shared" si="9"/>
        <v>-</v>
      </c>
    </row>
    <row r="37" spans="2:13" ht="39" customHeight="1">
      <c r="B37" s="117">
        <v>2</v>
      </c>
      <c r="C37" s="120" t="s">
        <v>124</v>
      </c>
      <c r="D37" s="66"/>
      <c r="E37" s="39" t="str">
        <f>+IF(E6&gt;0,E7/E6,"-")</f>
        <v>-</v>
      </c>
      <c r="F37" s="39" t="str">
        <f aca="true" t="shared" si="10" ref="F37:M37">+IF(F6&gt;0,F7/F6,"-")</f>
        <v>-</v>
      </c>
      <c r="G37" s="39" t="str">
        <f t="shared" si="10"/>
        <v>-</v>
      </c>
      <c r="H37" s="39" t="str">
        <f t="shared" si="10"/>
        <v>-</v>
      </c>
      <c r="I37" s="39" t="str">
        <f t="shared" si="10"/>
        <v>-</v>
      </c>
      <c r="J37" s="39" t="str">
        <f t="shared" si="10"/>
        <v>-</v>
      </c>
      <c r="K37" s="39" t="str">
        <f t="shared" si="10"/>
        <v>-</v>
      </c>
      <c r="L37" s="39" t="str">
        <f t="shared" si="10"/>
        <v>-</v>
      </c>
      <c r="M37" s="40" t="str">
        <f t="shared" si="10"/>
        <v>-</v>
      </c>
    </row>
    <row r="38" spans="2:13" ht="36" customHeight="1">
      <c r="B38" s="118">
        <v>3</v>
      </c>
      <c r="C38" s="146" t="s">
        <v>125</v>
      </c>
      <c r="D38" s="84"/>
      <c r="E38" s="42" t="str">
        <f>IF(E15&gt;0,E16/E15,"-")</f>
        <v>-</v>
      </c>
      <c r="F38" s="42" t="str">
        <f aca="true" t="shared" si="11" ref="F38:M38">IF(F15&gt;0,F16/F15,"-")</f>
        <v>-</v>
      </c>
      <c r="G38" s="42" t="str">
        <f t="shared" si="11"/>
        <v>-</v>
      </c>
      <c r="H38" s="42" t="str">
        <f t="shared" si="11"/>
        <v>-</v>
      </c>
      <c r="I38" s="42" t="str">
        <f t="shared" si="11"/>
        <v>-</v>
      </c>
      <c r="J38" s="42" t="str">
        <f t="shared" si="11"/>
        <v>-</v>
      </c>
      <c r="K38" s="42" t="str">
        <f t="shared" si="11"/>
        <v>-</v>
      </c>
      <c r="L38" s="42" t="str">
        <f t="shared" si="11"/>
        <v>-</v>
      </c>
      <c r="M38" s="43" t="str">
        <f t="shared" si="11"/>
        <v>-</v>
      </c>
    </row>
    <row r="39" spans="1:14" ht="12.75">
      <c r="A39" s="2"/>
      <c r="B39" s="10"/>
      <c r="C39" s="6"/>
      <c r="D39" s="7"/>
      <c r="E39" s="6"/>
      <c r="F39" s="7"/>
      <c r="G39" s="7"/>
      <c r="H39" s="7"/>
      <c r="I39" s="7"/>
      <c r="J39" s="7"/>
      <c r="K39" s="7"/>
      <c r="L39" s="7"/>
      <c r="M39" s="7"/>
      <c r="N39" s="7"/>
    </row>
    <row r="40" spans="2:13" ht="11.25" customHeight="1">
      <c r="B40" s="174" t="s">
        <v>96</v>
      </c>
      <c r="C40" s="70"/>
      <c r="D40" s="71"/>
      <c r="E40" s="71"/>
      <c r="F40" s="71"/>
      <c r="G40" s="71"/>
      <c r="H40" s="71"/>
      <c r="I40" s="71"/>
      <c r="J40" s="71"/>
      <c r="K40" s="71"/>
      <c r="L40" s="71"/>
      <c r="M40" s="72"/>
    </row>
    <row r="41" spans="2:13" ht="11.25" customHeight="1">
      <c r="B41" s="74" t="s">
        <v>97</v>
      </c>
      <c r="C41" s="75" t="s">
        <v>98</v>
      </c>
      <c r="D41" s="76"/>
      <c r="E41" s="76"/>
      <c r="F41" s="76"/>
      <c r="G41" s="76"/>
      <c r="H41" s="76"/>
      <c r="I41" s="76"/>
      <c r="J41" s="76"/>
      <c r="K41" s="76"/>
      <c r="L41" s="76"/>
      <c r="M41" s="77"/>
    </row>
    <row r="42" spans="2:13" ht="13.5" customHeight="1">
      <c r="B42" s="170"/>
      <c r="C42" s="564"/>
      <c r="D42" s="562"/>
      <c r="E42" s="562"/>
      <c r="F42" s="562"/>
      <c r="G42" s="562"/>
      <c r="H42" s="562"/>
      <c r="I42" s="562"/>
      <c r="J42" s="562"/>
      <c r="K42" s="562"/>
      <c r="L42" s="562"/>
      <c r="M42" s="563"/>
    </row>
    <row r="43" spans="2:13" ht="13.5" customHeight="1">
      <c r="B43" s="172"/>
      <c r="C43" s="556"/>
      <c r="D43" s="557"/>
      <c r="E43" s="557"/>
      <c r="F43" s="557"/>
      <c r="G43" s="557"/>
      <c r="H43" s="557"/>
      <c r="I43" s="557"/>
      <c r="J43" s="557"/>
      <c r="K43" s="557"/>
      <c r="L43" s="557"/>
      <c r="M43" s="558"/>
    </row>
    <row r="44" spans="2:13" ht="13.5" customHeight="1">
      <c r="B44" s="172"/>
      <c r="C44" s="556"/>
      <c r="D44" s="557"/>
      <c r="E44" s="557"/>
      <c r="F44" s="557"/>
      <c r="G44" s="557"/>
      <c r="H44" s="557"/>
      <c r="I44" s="557"/>
      <c r="J44" s="557"/>
      <c r="K44" s="557"/>
      <c r="L44" s="557"/>
      <c r="M44" s="558"/>
    </row>
    <row r="45" spans="2:13" ht="13.5" customHeight="1">
      <c r="B45" s="172"/>
      <c r="C45" s="556"/>
      <c r="D45" s="557"/>
      <c r="E45" s="557"/>
      <c r="F45" s="557"/>
      <c r="G45" s="557"/>
      <c r="H45" s="557"/>
      <c r="I45" s="557"/>
      <c r="J45" s="557"/>
      <c r="K45" s="557"/>
      <c r="L45" s="557"/>
      <c r="M45" s="558"/>
    </row>
    <row r="46" spans="2:13" ht="13.5" customHeight="1">
      <c r="B46" s="172"/>
      <c r="C46" s="556"/>
      <c r="D46" s="557"/>
      <c r="E46" s="557"/>
      <c r="F46" s="557"/>
      <c r="G46" s="557"/>
      <c r="H46" s="557"/>
      <c r="I46" s="557"/>
      <c r="J46" s="557"/>
      <c r="K46" s="557"/>
      <c r="L46" s="557"/>
      <c r="M46" s="558"/>
    </row>
    <row r="47" spans="2:13" ht="13.5" customHeight="1">
      <c r="B47" s="173"/>
      <c r="C47" s="559"/>
      <c r="D47" s="560"/>
      <c r="E47" s="560"/>
      <c r="F47" s="560"/>
      <c r="G47" s="560"/>
      <c r="H47" s="560"/>
      <c r="I47" s="560"/>
      <c r="J47" s="560"/>
      <c r="K47" s="560"/>
      <c r="L47" s="560"/>
      <c r="M47" s="561"/>
    </row>
    <row r="48" spans="1:9" ht="12.75">
      <c r="A48" s="2"/>
      <c r="B48" s="2"/>
      <c r="C48" s="2"/>
      <c r="D48" s="159"/>
      <c r="E48" s="2"/>
      <c r="F48" s="2"/>
      <c r="G48" s="2"/>
      <c r="H48" s="2"/>
      <c r="I48" s="2"/>
    </row>
    <row r="49" spans="1:9" ht="12.75">
      <c r="A49" s="2"/>
      <c r="B49" s="2"/>
      <c r="C49" s="2"/>
      <c r="D49" s="159"/>
      <c r="E49" s="2"/>
      <c r="F49" s="2"/>
      <c r="G49" s="2"/>
      <c r="H49" s="2"/>
      <c r="I49" s="2"/>
    </row>
    <row r="50" spans="1:9" ht="12.75">
      <c r="A50" s="2"/>
      <c r="B50" s="2"/>
      <c r="C50" s="2"/>
      <c r="D50" s="159"/>
      <c r="E50" s="2"/>
      <c r="F50" s="2"/>
      <c r="G50" s="2"/>
      <c r="H50" s="2"/>
      <c r="I50" s="2"/>
    </row>
    <row r="51" spans="1:9" ht="12.75">
      <c r="A51" s="2"/>
      <c r="B51" s="2"/>
      <c r="C51" s="2"/>
      <c r="D51" s="159"/>
      <c r="E51" s="2"/>
      <c r="F51" s="2"/>
      <c r="G51" s="2"/>
      <c r="H51" s="2"/>
      <c r="I51" s="2"/>
    </row>
    <row r="52" spans="1:9" ht="12.75">
      <c r="A52" s="2"/>
      <c r="B52" s="2"/>
      <c r="C52" s="2"/>
      <c r="D52" s="159"/>
      <c r="E52" s="2"/>
      <c r="F52" s="2"/>
      <c r="G52" s="2"/>
      <c r="H52" s="2"/>
      <c r="I52" s="2"/>
    </row>
    <row r="53" spans="1:9" ht="12.75">
      <c r="A53" s="2"/>
      <c r="B53" s="2"/>
      <c r="C53" s="2"/>
      <c r="D53" s="159"/>
      <c r="E53" s="2"/>
      <c r="F53" s="2"/>
      <c r="G53" s="2"/>
      <c r="H53" s="2"/>
      <c r="I53" s="2"/>
    </row>
    <row r="54" spans="1:9" ht="12.75">
      <c r="A54" s="2"/>
      <c r="B54" s="2"/>
      <c r="C54" s="2"/>
      <c r="D54" s="159"/>
      <c r="E54" s="2"/>
      <c r="F54" s="2"/>
      <c r="G54" s="2"/>
      <c r="H54" s="2"/>
      <c r="I54" s="2"/>
    </row>
    <row r="55" spans="1:9" ht="12.75">
      <c r="A55" s="2"/>
      <c r="B55" s="2"/>
      <c r="C55" s="2"/>
      <c r="D55" s="159"/>
      <c r="E55" s="2"/>
      <c r="F55" s="2"/>
      <c r="G55" s="2"/>
      <c r="H55" s="2"/>
      <c r="I55" s="2"/>
    </row>
    <row r="56" spans="1:9" ht="12.75">
      <c r="A56" s="2"/>
      <c r="B56" s="2"/>
      <c r="C56" s="2"/>
      <c r="D56" s="159"/>
      <c r="E56" s="2"/>
      <c r="F56" s="2"/>
      <c r="G56" s="2"/>
      <c r="H56" s="2"/>
      <c r="I56" s="2"/>
    </row>
    <row r="57" spans="1:9" ht="12.75">
      <c r="A57" s="2"/>
      <c r="B57" s="2"/>
      <c r="C57" s="2"/>
      <c r="D57" s="159"/>
      <c r="E57" s="2"/>
      <c r="F57" s="2"/>
      <c r="G57" s="2"/>
      <c r="H57" s="2"/>
      <c r="I57" s="2"/>
    </row>
    <row r="58" spans="1:9" ht="12.75">
      <c r="A58" s="2"/>
      <c r="B58" s="2"/>
      <c r="C58" s="2"/>
      <c r="D58" s="159"/>
      <c r="E58" s="2"/>
      <c r="F58" s="2"/>
      <c r="G58" s="2"/>
      <c r="H58" s="2"/>
      <c r="I58" s="2"/>
    </row>
    <row r="59" spans="1:9" ht="12.75">
      <c r="A59" s="2"/>
      <c r="B59" s="2"/>
      <c r="C59" s="2"/>
      <c r="D59" s="159"/>
      <c r="E59" s="2"/>
      <c r="F59" s="2"/>
      <c r="G59" s="2"/>
      <c r="H59" s="2"/>
      <c r="I59" s="2"/>
    </row>
    <row r="60" spans="1:9" ht="12.75">
      <c r="A60" s="2"/>
      <c r="B60" s="2"/>
      <c r="C60" s="2"/>
      <c r="D60" s="159"/>
      <c r="E60" s="2"/>
      <c r="F60" s="2"/>
      <c r="G60" s="2"/>
      <c r="H60" s="2"/>
      <c r="I60" s="2"/>
    </row>
    <row r="61" spans="1:9" ht="12.75">
      <c r="A61" s="2"/>
      <c r="B61" s="2"/>
      <c r="C61" s="2"/>
      <c r="D61" s="159"/>
      <c r="E61" s="2"/>
      <c r="F61" s="2"/>
      <c r="G61" s="2"/>
      <c r="H61" s="2"/>
      <c r="I61" s="2"/>
    </row>
    <row r="65" spans="2:13" ht="15">
      <c r="B65" s="51" t="str">
        <f>+Index!B19</f>
        <v>III.2. Faculty by time status</v>
      </c>
      <c r="C65" s="52"/>
      <c r="D65" s="53"/>
      <c r="E65" s="53"/>
      <c r="F65" s="53"/>
      <c r="G65" s="53"/>
      <c r="H65" s="53"/>
      <c r="I65" s="53"/>
      <c r="J65" s="53"/>
      <c r="K65" s="53"/>
      <c r="L65" s="53"/>
      <c r="M65" s="54"/>
    </row>
    <row r="66" spans="2:13" ht="12.75">
      <c r="B66" s="6">
        <f>E30</f>
        <v>0</v>
      </c>
      <c r="C66" s="6"/>
      <c r="D66" s="7"/>
      <c r="E66" s="7"/>
      <c r="F66" s="7"/>
      <c r="G66" s="7"/>
      <c r="H66" s="7"/>
      <c r="I66" s="7"/>
      <c r="J66" s="7"/>
      <c r="K66" s="7"/>
      <c r="L66" s="7"/>
      <c r="M66" s="7"/>
    </row>
    <row r="67" spans="2:13" ht="13.5" thickBot="1">
      <c r="B67" s="19" t="s">
        <v>61</v>
      </c>
      <c r="C67" s="25"/>
      <c r="D67" s="147" t="s">
        <v>92</v>
      </c>
      <c r="E67" s="20">
        <v>1980</v>
      </c>
      <c r="F67" s="20">
        <v>1985</v>
      </c>
      <c r="G67" s="20">
        <v>1990</v>
      </c>
      <c r="H67" s="20">
        <v>1995</v>
      </c>
      <c r="I67" s="20">
        <v>1996</v>
      </c>
      <c r="J67" s="20">
        <v>1997</v>
      </c>
      <c r="K67" s="20">
        <v>1998</v>
      </c>
      <c r="L67" s="20">
        <v>1999</v>
      </c>
      <c r="M67" s="21">
        <v>2000</v>
      </c>
    </row>
    <row r="68" spans="2:13" ht="12.75">
      <c r="B68" s="28" t="str">
        <f>+ca_1</f>
        <v>A. Private Institutions</v>
      </c>
      <c r="C68" s="63"/>
      <c r="D68" s="157"/>
      <c r="E68" s="8">
        <f>SUM(E69:E71)</f>
        <v>0</v>
      </c>
      <c r="F68" s="8">
        <f aca="true" t="shared" si="12" ref="F68:M68">SUM(F69:F71)</f>
        <v>0</v>
      </c>
      <c r="G68" s="8">
        <f t="shared" si="12"/>
        <v>0</v>
      </c>
      <c r="H68" s="8">
        <f t="shared" si="12"/>
        <v>0</v>
      </c>
      <c r="I68" s="8">
        <f t="shared" si="12"/>
        <v>0</v>
      </c>
      <c r="J68" s="8">
        <f t="shared" si="12"/>
        <v>0</v>
      </c>
      <c r="K68" s="8">
        <f t="shared" si="12"/>
        <v>0</v>
      </c>
      <c r="L68" s="8">
        <f t="shared" si="12"/>
        <v>0</v>
      </c>
      <c r="M68" s="22">
        <f t="shared" si="12"/>
        <v>0</v>
      </c>
    </row>
    <row r="69" spans="2:13" ht="12.75">
      <c r="B69" s="57"/>
      <c r="C69" s="56" t="str">
        <f>+ed_1</f>
        <v>1. Full time</v>
      </c>
      <c r="D69" s="149"/>
      <c r="E69" s="139" t="s">
        <v>152</v>
      </c>
      <c r="F69" s="140" t="s">
        <v>152</v>
      </c>
      <c r="G69" s="140" t="s">
        <v>154</v>
      </c>
      <c r="H69" s="140" t="s">
        <v>152</v>
      </c>
      <c r="I69" s="140" t="s">
        <v>152</v>
      </c>
      <c r="J69" s="140" t="s">
        <v>152</v>
      </c>
      <c r="K69" s="140" t="s">
        <v>152</v>
      </c>
      <c r="L69" s="140" t="s">
        <v>152</v>
      </c>
      <c r="M69" s="141" t="s">
        <v>152</v>
      </c>
    </row>
    <row r="70" spans="2:13" ht="12.75">
      <c r="B70" s="57"/>
      <c r="C70" s="56" t="str">
        <f>+ed_2</f>
        <v>2. Part time</v>
      </c>
      <c r="D70" s="149"/>
      <c r="E70" s="139" t="s">
        <v>152</v>
      </c>
      <c r="F70" s="140" t="s">
        <v>152</v>
      </c>
      <c r="G70" s="140" t="s">
        <v>154</v>
      </c>
      <c r="H70" s="140" t="s">
        <v>152</v>
      </c>
      <c r="I70" s="140" t="s">
        <v>152</v>
      </c>
      <c r="J70" s="140" t="s">
        <v>152</v>
      </c>
      <c r="K70" s="140" t="s">
        <v>152</v>
      </c>
      <c r="L70" s="140" t="s">
        <v>152</v>
      </c>
      <c r="M70" s="141" t="s">
        <v>152</v>
      </c>
    </row>
    <row r="71" spans="2:13" ht="12.75">
      <c r="B71" s="57"/>
      <c r="C71" s="56"/>
      <c r="D71" s="149"/>
      <c r="E71" s="188"/>
      <c r="F71" s="188"/>
      <c r="G71" s="188"/>
      <c r="H71" s="188"/>
      <c r="I71" s="188"/>
      <c r="J71" s="188"/>
      <c r="K71" s="188"/>
      <c r="L71" s="188"/>
      <c r="M71" s="189"/>
    </row>
    <row r="72" spans="2:13" ht="12.75">
      <c r="B72" s="29" t="str">
        <f>+ca_2</f>
        <v>B. Public Institutions</v>
      </c>
      <c r="C72" s="64"/>
      <c r="D72" s="144"/>
      <c r="E72" s="9">
        <f>SUM(E73:E75)</f>
        <v>0</v>
      </c>
      <c r="F72" s="9">
        <f aca="true" t="shared" si="13" ref="F72:M72">SUM(F73:F75)</f>
        <v>0</v>
      </c>
      <c r="G72" s="9">
        <f t="shared" si="13"/>
        <v>0</v>
      </c>
      <c r="H72" s="9">
        <f t="shared" si="13"/>
        <v>0</v>
      </c>
      <c r="I72" s="9">
        <f t="shared" si="13"/>
        <v>0</v>
      </c>
      <c r="J72" s="9">
        <f t="shared" si="13"/>
        <v>0</v>
      </c>
      <c r="K72" s="9">
        <f t="shared" si="13"/>
        <v>0</v>
      </c>
      <c r="L72" s="9">
        <f t="shared" si="13"/>
        <v>0</v>
      </c>
      <c r="M72" s="24">
        <f t="shared" si="13"/>
        <v>0</v>
      </c>
    </row>
    <row r="73" spans="2:13" ht="12.75">
      <c r="B73" s="57"/>
      <c r="C73" s="56" t="str">
        <f>+ed_1</f>
        <v>1. Full time</v>
      </c>
      <c r="D73" s="149"/>
      <c r="E73" s="139" t="s">
        <v>152</v>
      </c>
      <c r="F73" s="140" t="s">
        <v>152</v>
      </c>
      <c r="G73" s="140" t="s">
        <v>154</v>
      </c>
      <c r="H73" s="140" t="s">
        <v>152</v>
      </c>
      <c r="I73" s="140" t="s">
        <v>152</v>
      </c>
      <c r="J73" s="140" t="s">
        <v>152</v>
      </c>
      <c r="K73" s="140" t="s">
        <v>152</v>
      </c>
      <c r="L73" s="140" t="s">
        <v>152</v>
      </c>
      <c r="M73" s="141" t="s">
        <v>152</v>
      </c>
    </row>
    <row r="74" spans="2:13" ht="12.75">
      <c r="B74" s="57"/>
      <c r="C74" s="56" t="str">
        <f>+ed_2</f>
        <v>2. Part time</v>
      </c>
      <c r="D74" s="149"/>
      <c r="E74" s="139" t="s">
        <v>152</v>
      </c>
      <c r="F74" s="140" t="s">
        <v>152</v>
      </c>
      <c r="G74" s="140" t="s">
        <v>154</v>
      </c>
      <c r="H74" s="140" t="s">
        <v>152</v>
      </c>
      <c r="I74" s="140" t="s">
        <v>152</v>
      </c>
      <c r="J74" s="140" t="s">
        <v>152</v>
      </c>
      <c r="K74" s="140" t="s">
        <v>152</v>
      </c>
      <c r="L74" s="140" t="s">
        <v>152</v>
      </c>
      <c r="M74" s="141" t="s">
        <v>152</v>
      </c>
    </row>
    <row r="75" spans="2:13" ht="12.75">
      <c r="B75" s="57"/>
      <c r="C75" s="56">
        <f>+C71</f>
        <v>0</v>
      </c>
      <c r="D75" s="149"/>
      <c r="E75" s="188"/>
      <c r="F75" s="188"/>
      <c r="G75" s="188"/>
      <c r="H75" s="188"/>
      <c r="I75" s="188"/>
      <c r="J75" s="188"/>
      <c r="K75" s="188"/>
      <c r="L75" s="188"/>
      <c r="M75" s="189"/>
    </row>
    <row r="76" spans="1:13" ht="12.75">
      <c r="A76" s="2"/>
      <c r="B76" s="29" t="str">
        <f>+ca_3</f>
        <v>C.Total (private and public) </v>
      </c>
      <c r="C76" s="64"/>
      <c r="D76" s="144"/>
      <c r="E76" s="9"/>
      <c r="F76" s="9">
        <f aca="true" t="shared" si="14" ref="F76:M76">SUM(F77:F79)</f>
        <v>0</v>
      </c>
      <c r="G76" s="9">
        <f t="shared" si="14"/>
        <v>0</v>
      </c>
      <c r="H76" s="9">
        <f t="shared" si="14"/>
        <v>0</v>
      </c>
      <c r="I76" s="9">
        <f t="shared" si="14"/>
        <v>0</v>
      </c>
      <c r="J76" s="9">
        <f t="shared" si="14"/>
        <v>0</v>
      </c>
      <c r="K76" s="9">
        <f t="shared" si="14"/>
        <v>0</v>
      </c>
      <c r="L76" s="9">
        <f t="shared" si="14"/>
        <v>0</v>
      </c>
      <c r="M76" s="24">
        <f t="shared" si="14"/>
        <v>0</v>
      </c>
    </row>
    <row r="77" spans="1:13" ht="12.75">
      <c r="A77" s="2"/>
      <c r="B77" s="57"/>
      <c r="C77" s="56" t="str">
        <f>+ed_1</f>
        <v>1. Full time</v>
      </c>
      <c r="D77" s="152"/>
      <c r="E77" s="59"/>
      <c r="F77" s="59"/>
      <c r="G77" s="59"/>
      <c r="H77" s="59"/>
      <c r="I77" s="59"/>
      <c r="J77" s="59"/>
      <c r="K77" s="59"/>
      <c r="L77" s="59"/>
      <c r="M77" s="93"/>
    </row>
    <row r="78" spans="1:13" ht="12.75">
      <c r="A78" s="2"/>
      <c r="B78" s="57"/>
      <c r="C78" s="56" t="str">
        <f>+ed_2</f>
        <v>2. Part time</v>
      </c>
      <c r="D78" s="152"/>
      <c r="E78" s="60"/>
      <c r="F78" s="60"/>
      <c r="G78" s="60"/>
      <c r="H78" s="60"/>
      <c r="I78" s="60"/>
      <c r="J78" s="60"/>
      <c r="K78" s="60"/>
      <c r="L78" s="60"/>
      <c r="M78" s="86"/>
    </row>
    <row r="79" spans="1:13" ht="12.75">
      <c r="A79" s="2"/>
      <c r="B79" s="61"/>
      <c r="C79" s="79">
        <f>+C71</f>
        <v>0</v>
      </c>
      <c r="D79" s="158"/>
      <c r="E79" s="62">
        <f>+E71+E75</f>
        <v>0</v>
      </c>
      <c r="F79" s="62"/>
      <c r="G79" s="62"/>
      <c r="H79" s="62"/>
      <c r="I79" s="62"/>
      <c r="J79" s="62"/>
      <c r="K79" s="62"/>
      <c r="L79" s="62"/>
      <c r="M79" s="88"/>
    </row>
    <row r="80" spans="1:9" ht="12.75">
      <c r="A80" s="2"/>
      <c r="B80" s="10"/>
      <c r="C80" s="2"/>
      <c r="D80" s="159"/>
      <c r="E80" s="2"/>
      <c r="F80" s="2"/>
      <c r="G80" s="2"/>
      <c r="H80" s="2"/>
      <c r="I80" s="2"/>
    </row>
    <row r="81" spans="2:13" ht="12.75">
      <c r="B81" s="89" t="s">
        <v>134</v>
      </c>
      <c r="C81" s="90"/>
      <c r="D81" s="153"/>
      <c r="E81" s="91">
        <v>1980</v>
      </c>
      <c r="F81" s="91">
        <v>1985</v>
      </c>
      <c r="G81" s="91">
        <v>1990</v>
      </c>
      <c r="H81" s="91">
        <v>1995</v>
      </c>
      <c r="I81" s="91">
        <v>1996</v>
      </c>
      <c r="J81" s="91">
        <v>1997</v>
      </c>
      <c r="K81" s="91">
        <v>1998</v>
      </c>
      <c r="L81" s="91">
        <v>1999</v>
      </c>
      <c r="M81" s="92">
        <v>2000</v>
      </c>
    </row>
    <row r="82" spans="2:13" ht="32.25" customHeight="1">
      <c r="B82" s="116">
        <v>1</v>
      </c>
      <c r="C82" s="119" t="s">
        <v>126</v>
      </c>
      <c r="D82" s="69"/>
      <c r="E82" s="46" t="str">
        <f>IF(E76&gt;0,E77/E76,"-")</f>
        <v>-</v>
      </c>
      <c r="F82" s="46" t="str">
        <f aca="true" t="shared" si="15" ref="F82:M82">IF(F76&gt;0,F68/F76,"-")</f>
        <v>-</v>
      </c>
      <c r="G82" s="46" t="str">
        <f t="shared" si="15"/>
        <v>-</v>
      </c>
      <c r="H82" s="46" t="str">
        <f t="shared" si="15"/>
        <v>-</v>
      </c>
      <c r="I82" s="46" t="str">
        <f t="shared" si="15"/>
        <v>-</v>
      </c>
      <c r="J82" s="46" t="str">
        <f t="shared" si="15"/>
        <v>-</v>
      </c>
      <c r="K82" s="46" t="str">
        <f t="shared" si="15"/>
        <v>-</v>
      </c>
      <c r="L82" s="46" t="str">
        <f t="shared" si="15"/>
        <v>-</v>
      </c>
      <c r="M82" s="47" t="str">
        <f t="shared" si="15"/>
        <v>-</v>
      </c>
    </row>
    <row r="83" spans="2:13" ht="39" customHeight="1">
      <c r="B83" s="117">
        <v>2</v>
      </c>
      <c r="C83" s="120" t="s">
        <v>127</v>
      </c>
      <c r="D83" s="66"/>
      <c r="E83" s="39" t="str">
        <f>+IF(E68&gt;0,E69/E68,"-")</f>
        <v>-</v>
      </c>
      <c r="F83" s="39" t="str">
        <f aca="true" t="shared" si="16" ref="F83:M83">+IF(F68&gt;0,F69/F68,"-")</f>
        <v>-</v>
      </c>
      <c r="G83" s="39" t="str">
        <f t="shared" si="16"/>
        <v>-</v>
      </c>
      <c r="H83" s="39" t="str">
        <f t="shared" si="16"/>
        <v>-</v>
      </c>
      <c r="I83" s="39" t="str">
        <f t="shared" si="16"/>
        <v>-</v>
      </c>
      <c r="J83" s="39" t="str">
        <f t="shared" si="16"/>
        <v>-</v>
      </c>
      <c r="K83" s="39" t="str">
        <f t="shared" si="16"/>
        <v>-</v>
      </c>
      <c r="L83" s="39" t="str">
        <f t="shared" si="16"/>
        <v>-</v>
      </c>
      <c r="M83" s="40" t="str">
        <f t="shared" si="16"/>
        <v>-</v>
      </c>
    </row>
    <row r="84" spans="2:13" ht="36" customHeight="1">
      <c r="B84" s="118">
        <v>3</v>
      </c>
      <c r="C84" s="120" t="s">
        <v>128</v>
      </c>
      <c r="D84" s="84"/>
      <c r="E84" s="42" t="str">
        <f>IF(E72&gt;0,E73/E72,"-")</f>
        <v>-</v>
      </c>
      <c r="F84" s="42" t="str">
        <f aca="true" t="shared" si="17" ref="F84:M84">IF(F72&gt;0,F73/F72,"-")</f>
        <v>-</v>
      </c>
      <c r="G84" s="42" t="str">
        <f t="shared" si="17"/>
        <v>-</v>
      </c>
      <c r="H84" s="42" t="str">
        <f t="shared" si="17"/>
        <v>-</v>
      </c>
      <c r="I84" s="42" t="str">
        <f t="shared" si="17"/>
        <v>-</v>
      </c>
      <c r="J84" s="42" t="str">
        <f t="shared" si="17"/>
        <v>-</v>
      </c>
      <c r="K84" s="42" t="str">
        <f t="shared" si="17"/>
        <v>-</v>
      </c>
      <c r="L84" s="42" t="str">
        <f t="shared" si="17"/>
        <v>-</v>
      </c>
      <c r="M84" s="43" t="str">
        <f t="shared" si="17"/>
        <v>-</v>
      </c>
    </row>
    <row r="85" spans="1:14" ht="12.75">
      <c r="A85" s="2"/>
      <c r="B85" s="10"/>
      <c r="C85" s="6"/>
      <c r="D85" s="7"/>
      <c r="E85" s="6"/>
      <c r="F85" s="7"/>
      <c r="G85" s="7"/>
      <c r="H85" s="7"/>
      <c r="I85" s="7"/>
      <c r="J85" s="7"/>
      <c r="K85" s="7"/>
      <c r="L85" s="7"/>
      <c r="M85" s="7"/>
      <c r="N85" s="7"/>
    </row>
    <row r="86" spans="2:13" ht="11.25" customHeight="1">
      <c r="B86" s="174" t="s">
        <v>96</v>
      </c>
      <c r="C86" s="70"/>
      <c r="D86" s="71"/>
      <c r="E86" s="71"/>
      <c r="F86" s="71"/>
      <c r="G86" s="71"/>
      <c r="H86" s="71"/>
      <c r="I86" s="71"/>
      <c r="J86" s="71"/>
      <c r="K86" s="71"/>
      <c r="L86" s="71"/>
      <c r="M86" s="72"/>
    </row>
    <row r="87" spans="2:13" ht="11.25" customHeight="1">
      <c r="B87" s="74" t="s">
        <v>97</v>
      </c>
      <c r="C87" s="75" t="s">
        <v>98</v>
      </c>
      <c r="D87" s="76"/>
      <c r="E87" s="76"/>
      <c r="F87" s="76"/>
      <c r="G87" s="76"/>
      <c r="H87" s="76"/>
      <c r="I87" s="76"/>
      <c r="J87" s="76"/>
      <c r="K87" s="76"/>
      <c r="L87" s="76"/>
      <c r="M87" s="77"/>
    </row>
    <row r="88" spans="2:13" ht="13.5" customHeight="1">
      <c r="B88" s="170"/>
      <c r="C88" s="564"/>
      <c r="D88" s="562"/>
      <c r="E88" s="562"/>
      <c r="F88" s="562"/>
      <c r="G88" s="562"/>
      <c r="H88" s="562"/>
      <c r="I88" s="562"/>
      <c r="J88" s="562"/>
      <c r="K88" s="562"/>
      <c r="L88" s="562"/>
      <c r="M88" s="563"/>
    </row>
    <row r="89" spans="2:13" ht="13.5" customHeight="1">
      <c r="B89" s="172"/>
      <c r="C89" s="556"/>
      <c r="D89" s="557"/>
      <c r="E89" s="557"/>
      <c r="F89" s="557"/>
      <c r="G89" s="557"/>
      <c r="H89" s="557"/>
      <c r="I89" s="557"/>
      <c r="J89" s="557"/>
      <c r="K89" s="557"/>
      <c r="L89" s="557"/>
      <c r="M89" s="558"/>
    </row>
    <row r="90" spans="2:13" ht="13.5" customHeight="1">
      <c r="B90" s="172"/>
      <c r="C90" s="556"/>
      <c r="D90" s="557"/>
      <c r="E90" s="557"/>
      <c r="F90" s="557"/>
      <c r="G90" s="557"/>
      <c r="H90" s="557"/>
      <c r="I90" s="557"/>
      <c r="J90" s="557"/>
      <c r="K90" s="557"/>
      <c r="L90" s="557"/>
      <c r="M90" s="558"/>
    </row>
    <row r="91" spans="2:13" ht="13.5" customHeight="1">
      <c r="B91" s="172"/>
      <c r="C91" s="556"/>
      <c r="D91" s="557"/>
      <c r="E91" s="557"/>
      <c r="F91" s="557"/>
      <c r="G91" s="557"/>
      <c r="H91" s="557"/>
      <c r="I91" s="557"/>
      <c r="J91" s="557"/>
      <c r="K91" s="557"/>
      <c r="L91" s="557"/>
      <c r="M91" s="558"/>
    </row>
    <row r="92" spans="2:13" ht="13.5" customHeight="1">
      <c r="B92" s="172"/>
      <c r="C92" s="556"/>
      <c r="D92" s="557"/>
      <c r="E92" s="557"/>
      <c r="F92" s="557"/>
      <c r="G92" s="557"/>
      <c r="H92" s="557"/>
      <c r="I92" s="557"/>
      <c r="J92" s="557"/>
      <c r="K92" s="557"/>
      <c r="L92" s="557"/>
      <c r="M92" s="558"/>
    </row>
    <row r="93" spans="2:13" ht="13.5" customHeight="1">
      <c r="B93" s="173"/>
      <c r="C93" s="559"/>
      <c r="D93" s="560"/>
      <c r="E93" s="560"/>
      <c r="F93" s="560"/>
      <c r="G93" s="560"/>
      <c r="H93" s="560"/>
      <c r="I93" s="560"/>
      <c r="J93" s="560"/>
      <c r="K93" s="560"/>
      <c r="L93" s="560"/>
      <c r="M93" s="561"/>
    </row>
    <row r="94" spans="1:9" ht="12.75">
      <c r="A94" s="2"/>
      <c r="B94" s="2"/>
      <c r="C94" s="2"/>
      <c r="D94" s="159"/>
      <c r="E94" s="2"/>
      <c r="F94" s="2"/>
      <c r="G94" s="2"/>
      <c r="H94" s="2"/>
      <c r="I94" s="2"/>
    </row>
    <row r="95" spans="1:9" ht="12.75">
      <c r="A95" s="2"/>
      <c r="B95" s="2"/>
      <c r="C95" s="2"/>
      <c r="D95" s="159"/>
      <c r="E95" s="2"/>
      <c r="F95" s="2"/>
      <c r="G95" s="2"/>
      <c r="H95" s="2"/>
      <c r="I95" s="2"/>
    </row>
    <row r="96" spans="1:9" ht="12.75">
      <c r="A96" s="2"/>
      <c r="B96" s="2"/>
      <c r="C96" s="2"/>
      <c r="D96" s="159"/>
      <c r="E96" s="2"/>
      <c r="F96" s="2"/>
      <c r="G96" s="2"/>
      <c r="H96" s="2"/>
      <c r="I96" s="2"/>
    </row>
    <row r="97" spans="1:9" ht="12.75">
      <c r="A97" s="2"/>
      <c r="B97" s="2"/>
      <c r="C97" s="2"/>
      <c r="D97" s="159"/>
      <c r="E97" s="2"/>
      <c r="F97" s="2"/>
      <c r="G97" s="2"/>
      <c r="H97" s="2"/>
      <c r="I97" s="2"/>
    </row>
    <row r="98" spans="1:9" ht="12.75">
      <c r="A98" s="2"/>
      <c r="B98" s="2"/>
      <c r="C98" s="2"/>
      <c r="D98" s="159"/>
      <c r="E98" s="2"/>
      <c r="F98" s="2"/>
      <c r="G98" s="2"/>
      <c r="H98" s="2"/>
      <c r="I98" s="2"/>
    </row>
    <row r="99" spans="1:9" ht="12.75">
      <c r="A99" s="2"/>
      <c r="B99" s="2"/>
      <c r="C99" s="2"/>
      <c r="D99" s="159"/>
      <c r="E99" s="2"/>
      <c r="F99" s="2"/>
      <c r="G99" s="2"/>
      <c r="H99" s="2"/>
      <c r="I99" s="2"/>
    </row>
    <row r="100" spans="1:9" ht="12.75">
      <c r="A100" s="2"/>
      <c r="B100" s="2"/>
      <c r="C100" s="2"/>
      <c r="D100" s="159"/>
      <c r="E100" s="2"/>
      <c r="F100" s="2"/>
      <c r="G100" s="2"/>
      <c r="H100" s="2"/>
      <c r="I100" s="2"/>
    </row>
    <row r="101" spans="1:9" ht="12.75">
      <c r="A101" s="2"/>
      <c r="B101" s="2"/>
      <c r="C101" s="2"/>
      <c r="D101" s="159"/>
      <c r="E101" s="2"/>
      <c r="F101" s="2"/>
      <c r="G101" s="2"/>
      <c r="H101" s="2"/>
      <c r="I101" s="2"/>
    </row>
    <row r="102" spans="1:9" ht="12.75">
      <c r="A102" s="2"/>
      <c r="B102" s="2"/>
      <c r="C102" s="2"/>
      <c r="D102" s="159"/>
      <c r="E102" s="2"/>
      <c r="F102" s="2"/>
      <c r="G102" s="2"/>
      <c r="H102" s="2"/>
      <c r="I102" s="2"/>
    </row>
    <row r="103" spans="1:9" ht="12.75">
      <c r="A103" s="2"/>
      <c r="B103" s="2"/>
      <c r="C103" s="2"/>
      <c r="D103" s="159"/>
      <c r="E103" s="2"/>
      <c r="F103" s="2"/>
      <c r="G103" s="2"/>
      <c r="H103" s="2"/>
      <c r="I103" s="2"/>
    </row>
    <row r="104" spans="1:9" ht="12.75">
      <c r="A104" s="2"/>
      <c r="B104" s="2"/>
      <c r="C104" s="2"/>
      <c r="D104" s="159"/>
      <c r="E104" s="2"/>
      <c r="F104" s="2"/>
      <c r="G104" s="2"/>
      <c r="H104" s="2"/>
      <c r="I104" s="2"/>
    </row>
    <row r="105" spans="1:9" ht="12.75">
      <c r="A105" s="2"/>
      <c r="B105" s="2"/>
      <c r="C105" s="2"/>
      <c r="D105" s="159"/>
      <c r="E105" s="2"/>
      <c r="F105" s="2"/>
      <c r="G105" s="2"/>
      <c r="H105" s="2"/>
      <c r="I105" s="2"/>
    </row>
    <row r="106" spans="1:9" ht="12.75">
      <c r="A106" s="2"/>
      <c r="B106" s="2"/>
      <c r="C106" s="2"/>
      <c r="D106" s="159"/>
      <c r="E106" s="2"/>
      <c r="F106" s="2"/>
      <c r="G106" s="2"/>
      <c r="H106" s="2"/>
      <c r="I106" s="2"/>
    </row>
    <row r="107" spans="1:9" ht="12.75">
      <c r="A107" s="2"/>
      <c r="B107" s="2"/>
      <c r="C107" s="2"/>
      <c r="D107" s="159"/>
      <c r="E107" s="2"/>
      <c r="F107" s="2"/>
      <c r="G107" s="2"/>
      <c r="H107" s="2"/>
      <c r="I107" s="2"/>
    </row>
    <row r="112" spans="2:13" ht="15">
      <c r="B112" s="51" t="str">
        <f>+Index!B20</f>
        <v>III.3. Faculty by highest degree earned</v>
      </c>
      <c r="C112" s="52"/>
      <c r="D112" s="53"/>
      <c r="E112" s="53"/>
      <c r="F112" s="53"/>
      <c r="G112" s="53"/>
      <c r="H112" s="53"/>
      <c r="I112" s="53"/>
      <c r="J112" s="53"/>
      <c r="K112" s="53"/>
      <c r="L112" s="53"/>
      <c r="M112" s="54"/>
    </row>
    <row r="113" spans="2:13" ht="12.75">
      <c r="B113" s="6"/>
      <c r="C113" s="6"/>
      <c r="D113" s="7"/>
      <c r="E113" s="7"/>
      <c r="F113" s="7"/>
      <c r="G113" s="7"/>
      <c r="H113" s="7"/>
      <c r="I113" s="7"/>
      <c r="J113" s="7"/>
      <c r="K113" s="7"/>
      <c r="L113" s="7"/>
      <c r="M113" s="7"/>
    </row>
    <row r="114" spans="2:14" ht="13.5" thickBot="1">
      <c r="B114" s="19" t="s">
        <v>61</v>
      </c>
      <c r="C114" s="25"/>
      <c r="D114" s="147" t="s">
        <v>92</v>
      </c>
      <c r="E114" s="20">
        <v>1980</v>
      </c>
      <c r="F114" s="20">
        <v>1985</v>
      </c>
      <c r="G114" s="20">
        <v>1990</v>
      </c>
      <c r="H114" s="20">
        <v>1995</v>
      </c>
      <c r="I114" s="20">
        <v>1996</v>
      </c>
      <c r="J114" s="20">
        <v>1997</v>
      </c>
      <c r="K114" s="20">
        <v>1998</v>
      </c>
      <c r="L114" s="20">
        <v>1999</v>
      </c>
      <c r="M114" s="21">
        <v>2000</v>
      </c>
      <c r="N114" s="203"/>
    </row>
    <row r="115" spans="2:13" ht="12.75">
      <c r="B115" s="28" t="str">
        <f>+ca_1</f>
        <v>A. Private Institutions</v>
      </c>
      <c r="C115" s="63"/>
      <c r="D115" s="157">
        <v>1</v>
      </c>
      <c r="E115" s="8">
        <f>SUM(E116:E120)</f>
        <v>0</v>
      </c>
      <c r="F115" s="8">
        <f aca="true" t="shared" si="18" ref="F115:M115">SUM(F116:F120)</f>
        <v>0</v>
      </c>
      <c r="G115" s="8">
        <f t="shared" si="18"/>
        <v>0</v>
      </c>
      <c r="H115" s="8">
        <f t="shared" si="18"/>
        <v>0</v>
      </c>
      <c r="I115" s="8">
        <f t="shared" si="18"/>
        <v>0</v>
      </c>
      <c r="J115" s="8">
        <f t="shared" si="18"/>
        <v>0</v>
      </c>
      <c r="K115" s="8">
        <f t="shared" si="18"/>
        <v>0</v>
      </c>
      <c r="L115" s="8">
        <f t="shared" si="18"/>
        <v>0</v>
      </c>
      <c r="M115" s="22">
        <f t="shared" si="18"/>
        <v>8928</v>
      </c>
    </row>
    <row r="116" spans="2:13" ht="12.75">
      <c r="B116" s="57"/>
      <c r="C116" s="94" t="s">
        <v>181</v>
      </c>
      <c r="D116" s="161"/>
      <c r="E116" s="190" t="s">
        <v>152</v>
      </c>
      <c r="F116" s="191" t="s">
        <v>152</v>
      </c>
      <c r="G116" s="191" t="s">
        <v>152</v>
      </c>
      <c r="H116" s="191" t="s">
        <v>152</v>
      </c>
      <c r="I116" s="191" t="s">
        <v>152</v>
      </c>
      <c r="J116" s="191" t="s">
        <v>152</v>
      </c>
      <c r="K116" s="191" t="s">
        <v>152</v>
      </c>
      <c r="L116" s="191" t="s">
        <v>152</v>
      </c>
      <c r="M116" s="192">
        <v>362</v>
      </c>
    </row>
    <row r="117" spans="2:13" ht="12.75">
      <c r="B117" s="57"/>
      <c r="C117" s="94" t="s">
        <v>84</v>
      </c>
      <c r="D117" s="161"/>
      <c r="E117" s="196" t="s">
        <v>152</v>
      </c>
      <c r="F117" s="197" t="s">
        <v>152</v>
      </c>
      <c r="G117" s="197" t="s">
        <v>152</v>
      </c>
      <c r="H117" s="197" t="s">
        <v>152</v>
      </c>
      <c r="I117" s="197" t="s">
        <v>152</v>
      </c>
      <c r="J117" s="197" t="s">
        <v>152</v>
      </c>
      <c r="K117" s="197" t="s">
        <v>152</v>
      </c>
      <c r="L117" s="197" t="s">
        <v>152</v>
      </c>
      <c r="M117" s="383">
        <v>2289</v>
      </c>
    </row>
    <row r="118" spans="2:13" ht="12.75">
      <c r="B118" s="57"/>
      <c r="C118" s="94" t="s">
        <v>135</v>
      </c>
      <c r="D118" s="161"/>
      <c r="E118" s="196" t="s">
        <v>152</v>
      </c>
      <c r="F118" s="197" t="s">
        <v>152</v>
      </c>
      <c r="G118" s="197" t="s">
        <v>152</v>
      </c>
      <c r="H118" s="197" t="s">
        <v>152</v>
      </c>
      <c r="I118" s="197" t="s">
        <v>152</v>
      </c>
      <c r="J118" s="197" t="s">
        <v>152</v>
      </c>
      <c r="K118" s="197" t="s">
        <v>152</v>
      </c>
      <c r="L118" s="197" t="s">
        <v>152</v>
      </c>
      <c r="M118" s="383">
        <v>5210</v>
      </c>
    </row>
    <row r="119" spans="2:13" ht="12.75">
      <c r="B119" s="57"/>
      <c r="C119" s="94" t="s">
        <v>136</v>
      </c>
      <c r="D119" s="161"/>
      <c r="E119" s="193" t="s">
        <v>152</v>
      </c>
      <c r="F119" s="194" t="s">
        <v>152</v>
      </c>
      <c r="G119" s="194" t="s">
        <v>152</v>
      </c>
      <c r="H119" s="194" t="s">
        <v>152</v>
      </c>
      <c r="I119" s="194" t="s">
        <v>152</v>
      </c>
      <c r="J119" s="194" t="s">
        <v>152</v>
      </c>
      <c r="K119" s="194" t="s">
        <v>152</v>
      </c>
      <c r="L119" s="194" t="s">
        <v>152</v>
      </c>
      <c r="M119" s="384">
        <v>1067</v>
      </c>
    </row>
    <row r="120" spans="2:13" ht="12.75">
      <c r="B120" s="57"/>
      <c r="C120" s="94"/>
      <c r="D120" s="161"/>
      <c r="E120" s="187"/>
      <c r="F120" s="185"/>
      <c r="G120" s="185"/>
      <c r="H120" s="185"/>
      <c r="I120" s="185"/>
      <c r="J120" s="185"/>
      <c r="K120" s="185"/>
      <c r="L120" s="185"/>
      <c r="M120" s="186"/>
    </row>
    <row r="121" spans="2:13" ht="12.75">
      <c r="B121" s="29" t="str">
        <f>+ca_2</f>
        <v>B. Public Institutions</v>
      </c>
      <c r="C121" s="64"/>
      <c r="D121" s="144">
        <v>2</v>
      </c>
      <c r="E121" s="9">
        <f>SUM(E122:E126)</f>
        <v>3796</v>
      </c>
      <c r="F121" s="9">
        <f aca="true" t="shared" si="19" ref="F121:M121">SUM(F122:F126)</f>
        <v>5684</v>
      </c>
      <c r="G121" s="9">
        <f t="shared" si="19"/>
        <v>5988</v>
      </c>
      <c r="H121" s="9">
        <f t="shared" si="19"/>
        <v>0</v>
      </c>
      <c r="I121" s="9">
        <f t="shared" si="19"/>
        <v>9595</v>
      </c>
      <c r="J121" s="9">
        <f t="shared" si="19"/>
        <v>10208</v>
      </c>
      <c r="K121" s="9">
        <f t="shared" si="19"/>
        <v>10554</v>
      </c>
      <c r="L121" s="9">
        <f t="shared" si="19"/>
        <v>10920</v>
      </c>
      <c r="M121" s="24">
        <f t="shared" si="19"/>
        <v>14732</v>
      </c>
    </row>
    <row r="122" spans="2:13" ht="12.75">
      <c r="B122" s="57"/>
      <c r="C122" s="94" t="s">
        <v>178</v>
      </c>
      <c r="D122" s="161"/>
      <c r="E122" s="176">
        <v>97</v>
      </c>
      <c r="F122" s="177">
        <v>155</v>
      </c>
      <c r="G122" s="177">
        <v>158</v>
      </c>
      <c r="H122" s="177" t="s">
        <v>152</v>
      </c>
      <c r="I122" s="177">
        <v>543</v>
      </c>
      <c r="J122" s="177">
        <v>572</v>
      </c>
      <c r="K122" s="177">
        <v>589</v>
      </c>
      <c r="L122" s="177">
        <v>621</v>
      </c>
      <c r="M122" s="178">
        <v>699</v>
      </c>
    </row>
    <row r="123" spans="2:13" ht="12.75">
      <c r="B123" s="57"/>
      <c r="C123" s="94" t="s">
        <v>179</v>
      </c>
      <c r="D123" s="161"/>
      <c r="E123" s="179">
        <v>468</v>
      </c>
      <c r="F123" s="180">
        <v>998</v>
      </c>
      <c r="G123" s="180">
        <v>894</v>
      </c>
      <c r="H123" s="180" t="s">
        <v>152</v>
      </c>
      <c r="I123" s="180">
        <v>1724</v>
      </c>
      <c r="J123" s="180">
        <v>1775</v>
      </c>
      <c r="K123" s="180">
        <v>1844</v>
      </c>
      <c r="L123" s="180">
        <v>1969</v>
      </c>
      <c r="M123" s="181">
        <v>2118</v>
      </c>
    </row>
    <row r="124" spans="2:13" ht="12.75">
      <c r="B124" s="57"/>
      <c r="C124" s="94" t="s">
        <v>180</v>
      </c>
      <c r="D124" s="161"/>
      <c r="E124" s="179">
        <v>2521</v>
      </c>
      <c r="F124" s="180">
        <v>3641</v>
      </c>
      <c r="G124" s="180">
        <v>4707</v>
      </c>
      <c r="H124" s="180" t="s">
        <v>152</v>
      </c>
      <c r="I124" s="180">
        <v>7328</v>
      </c>
      <c r="J124" s="180">
        <v>7861</v>
      </c>
      <c r="K124" s="180">
        <v>8121</v>
      </c>
      <c r="L124" s="180">
        <v>8330</v>
      </c>
      <c r="M124" s="181">
        <v>9399</v>
      </c>
    </row>
    <row r="125" spans="2:13" ht="12.75">
      <c r="B125" s="57"/>
      <c r="C125" s="94" t="s">
        <v>156</v>
      </c>
      <c r="D125" s="161"/>
      <c r="E125" s="179">
        <v>100</v>
      </c>
      <c r="F125" s="180">
        <v>263</v>
      </c>
      <c r="G125" s="180">
        <v>227</v>
      </c>
      <c r="H125" s="180" t="s">
        <v>152</v>
      </c>
      <c r="I125" s="180">
        <v>0</v>
      </c>
      <c r="J125" s="180">
        <v>0</v>
      </c>
      <c r="K125" s="180"/>
      <c r="L125" s="180">
        <v>0</v>
      </c>
      <c r="M125" s="211">
        <v>817</v>
      </c>
    </row>
    <row r="126" spans="2:13" ht="12.75">
      <c r="B126" s="57"/>
      <c r="C126" s="94" t="s">
        <v>157</v>
      </c>
      <c r="D126" s="161"/>
      <c r="E126" s="182">
        <v>610</v>
      </c>
      <c r="F126" s="183">
        <v>627</v>
      </c>
      <c r="G126" s="183">
        <v>2</v>
      </c>
      <c r="H126" s="183" t="s">
        <v>152</v>
      </c>
      <c r="I126" s="183"/>
      <c r="J126" s="183"/>
      <c r="K126" s="183"/>
      <c r="L126" s="183">
        <v>0</v>
      </c>
      <c r="M126" s="184">
        <v>1699</v>
      </c>
    </row>
    <row r="127" spans="2:13" ht="12.75">
      <c r="B127" s="29" t="str">
        <f>+ca_3</f>
        <v>C.Total (private and public) </v>
      </c>
      <c r="C127" s="64"/>
      <c r="D127" s="144"/>
      <c r="E127" s="9">
        <f>SUM(E128:E132)</f>
        <v>0</v>
      </c>
      <c r="F127" s="9">
        <f aca="true" t="shared" si="20" ref="F127:L127">SUM(F128:F132)</f>
        <v>0</v>
      </c>
      <c r="G127" s="9">
        <f t="shared" si="20"/>
        <v>0</v>
      </c>
      <c r="H127" s="9">
        <f t="shared" si="20"/>
        <v>0</v>
      </c>
      <c r="I127" s="9">
        <f t="shared" si="20"/>
        <v>0</v>
      </c>
      <c r="J127" s="9">
        <f t="shared" si="20"/>
        <v>0</v>
      </c>
      <c r="K127" s="9">
        <f t="shared" si="20"/>
        <v>0</v>
      </c>
      <c r="L127" s="9">
        <f t="shared" si="20"/>
        <v>0</v>
      </c>
      <c r="M127" s="106">
        <v>23660</v>
      </c>
    </row>
    <row r="128" spans="1:13" ht="12.75">
      <c r="A128" s="2"/>
      <c r="B128" s="57"/>
      <c r="C128" s="94" t="str">
        <f>+g_1</f>
        <v>1. Ph.D.</v>
      </c>
      <c r="D128" s="152"/>
      <c r="E128" s="59"/>
      <c r="F128" s="59"/>
      <c r="G128" s="59"/>
      <c r="H128" s="59"/>
      <c r="I128" s="59"/>
      <c r="J128" s="59"/>
      <c r="K128" s="59"/>
      <c r="L128" s="59"/>
      <c r="M128" s="93"/>
    </row>
    <row r="129" spans="1:13" ht="12.75">
      <c r="A129" s="2"/>
      <c r="B129" s="57"/>
      <c r="C129" s="94" t="str">
        <f>+g_2</f>
        <v>2. Master</v>
      </c>
      <c r="D129" s="152"/>
      <c r="E129" s="59"/>
      <c r="F129" s="59"/>
      <c r="G129" s="59"/>
      <c r="H129" s="59"/>
      <c r="I129" s="59"/>
      <c r="J129" s="59"/>
      <c r="K129" s="59"/>
      <c r="L129" s="59"/>
      <c r="M129" s="93"/>
    </row>
    <row r="130" spans="1:13" ht="12.75">
      <c r="A130" s="2"/>
      <c r="B130" s="57"/>
      <c r="C130" s="94" t="str">
        <f>+g_3</f>
        <v>3. First college degree</v>
      </c>
      <c r="D130" s="152"/>
      <c r="E130" s="59"/>
      <c r="F130" s="59"/>
      <c r="G130" s="59"/>
      <c r="H130" s="59"/>
      <c r="I130" s="59"/>
      <c r="J130" s="59"/>
      <c r="K130" s="59"/>
      <c r="L130" s="59"/>
      <c r="M130" s="93"/>
    </row>
    <row r="131" spans="1:13" ht="12.75">
      <c r="A131" s="2"/>
      <c r="B131" s="57"/>
      <c r="C131" s="94" t="str">
        <f>+g_4</f>
        <v>4. Less than first college degree</v>
      </c>
      <c r="D131" s="152"/>
      <c r="E131" s="60"/>
      <c r="F131" s="60"/>
      <c r="G131" s="60"/>
      <c r="H131" s="60"/>
      <c r="I131" s="60"/>
      <c r="J131" s="60"/>
      <c r="K131" s="60"/>
      <c r="L131" s="60"/>
      <c r="M131" s="86"/>
    </row>
    <row r="132" spans="1:13" ht="12.75">
      <c r="A132" s="2"/>
      <c r="B132" s="61"/>
      <c r="C132" s="79">
        <f>+C120</f>
        <v>0</v>
      </c>
      <c r="D132" s="158"/>
      <c r="E132" s="62"/>
      <c r="F132" s="62"/>
      <c r="G132" s="62"/>
      <c r="H132" s="62"/>
      <c r="I132" s="62"/>
      <c r="J132" s="62"/>
      <c r="K132" s="62"/>
      <c r="L132" s="62"/>
      <c r="M132" s="88"/>
    </row>
    <row r="133" spans="1:9" ht="12.75">
      <c r="A133" s="2"/>
      <c r="B133" s="10"/>
      <c r="C133" s="2"/>
      <c r="D133" s="159"/>
      <c r="E133" s="2"/>
      <c r="F133" s="2"/>
      <c r="G133" s="2"/>
      <c r="H133" s="2"/>
      <c r="I133" s="2"/>
    </row>
    <row r="134" spans="2:13" ht="12.75">
      <c r="B134" s="89" t="s">
        <v>134</v>
      </c>
      <c r="C134" s="90"/>
      <c r="D134" s="153"/>
      <c r="E134" s="91">
        <v>1980</v>
      </c>
      <c r="F134" s="91">
        <v>1985</v>
      </c>
      <c r="G134" s="91">
        <v>1990</v>
      </c>
      <c r="H134" s="91">
        <v>1995</v>
      </c>
      <c r="I134" s="91">
        <v>1996</v>
      </c>
      <c r="J134" s="91">
        <v>1997</v>
      </c>
      <c r="K134" s="91">
        <v>1998</v>
      </c>
      <c r="L134" s="91">
        <v>1999</v>
      </c>
      <c r="M134" s="92">
        <v>2000</v>
      </c>
    </row>
    <row r="135" spans="2:13" ht="32.25" customHeight="1">
      <c r="B135" s="116">
        <v>1</v>
      </c>
      <c r="C135" s="119" t="s">
        <v>129</v>
      </c>
      <c r="D135" s="69"/>
      <c r="E135" s="46" t="str">
        <f>IF(E127&gt;0,+(E128+E129)/E127,"-")</f>
        <v>-</v>
      </c>
      <c r="F135" s="46" t="str">
        <f aca="true" t="shared" si="21" ref="F135:M135">IF(F127&gt;0,+(F128+F129)/F127,"-")</f>
        <v>-</v>
      </c>
      <c r="G135" s="46" t="str">
        <f t="shared" si="21"/>
        <v>-</v>
      </c>
      <c r="H135" s="46" t="str">
        <f t="shared" si="21"/>
        <v>-</v>
      </c>
      <c r="I135" s="46" t="str">
        <f t="shared" si="21"/>
        <v>-</v>
      </c>
      <c r="J135" s="46" t="str">
        <f t="shared" si="21"/>
        <v>-</v>
      </c>
      <c r="K135" s="46" t="str">
        <f t="shared" si="21"/>
        <v>-</v>
      </c>
      <c r="L135" s="46" t="str">
        <f t="shared" si="21"/>
        <v>-</v>
      </c>
      <c r="M135" s="47">
        <f t="shared" si="21"/>
        <v>0</v>
      </c>
    </row>
    <row r="136" spans="2:13" ht="39" customHeight="1">
      <c r="B136" s="117">
        <v>2</v>
      </c>
      <c r="C136" s="120" t="s">
        <v>130</v>
      </c>
      <c r="D136" s="66"/>
      <c r="E136" s="39" t="str">
        <f>+IF(E115&gt;0,(E116+E117)/E115,"-")</f>
        <v>-</v>
      </c>
      <c r="F136" s="39" t="str">
        <f aca="true" t="shared" si="22" ref="F136:M136">+IF(F115&gt;0,(F116+F117)/F115,"-")</f>
        <v>-</v>
      </c>
      <c r="G136" s="39" t="str">
        <f t="shared" si="22"/>
        <v>-</v>
      </c>
      <c r="H136" s="39" t="str">
        <f t="shared" si="22"/>
        <v>-</v>
      </c>
      <c r="I136" s="39" t="str">
        <f t="shared" si="22"/>
        <v>-</v>
      </c>
      <c r="J136" s="39" t="str">
        <f t="shared" si="22"/>
        <v>-</v>
      </c>
      <c r="K136" s="39" t="str">
        <f t="shared" si="22"/>
        <v>-</v>
      </c>
      <c r="L136" s="39" t="str">
        <f t="shared" si="22"/>
        <v>-</v>
      </c>
      <c r="M136" s="40">
        <f t="shared" si="22"/>
        <v>0.2969310035842294</v>
      </c>
    </row>
    <row r="137" spans="2:13" ht="36" customHeight="1">
      <c r="B137" s="118">
        <v>3</v>
      </c>
      <c r="C137" s="120" t="s">
        <v>131</v>
      </c>
      <c r="D137" s="84"/>
      <c r="E137" s="42"/>
      <c r="F137" s="42"/>
      <c r="G137" s="42"/>
      <c r="H137" s="42" t="str">
        <f>IF(H121&gt;0,(H122+H123)/H121,"-")</f>
        <v>-</v>
      </c>
      <c r="I137" s="42"/>
      <c r="J137" s="42"/>
      <c r="K137" s="42"/>
      <c r="L137" s="42"/>
      <c r="M137" s="43"/>
    </row>
    <row r="138" spans="2:13" ht="36" customHeight="1">
      <c r="B138" s="208"/>
      <c r="C138" s="209"/>
      <c r="D138" s="207"/>
      <c r="E138" s="210"/>
      <c r="F138" s="210"/>
      <c r="G138" s="210"/>
      <c r="H138" s="210"/>
      <c r="I138" s="210"/>
      <c r="J138" s="210"/>
      <c r="K138" s="210"/>
      <c r="L138" s="210"/>
      <c r="M138" s="210"/>
    </row>
    <row r="139" spans="2:13" ht="36" customHeight="1">
      <c r="B139" s="208"/>
      <c r="C139" s="209"/>
      <c r="D139" s="207"/>
      <c r="E139" s="210"/>
      <c r="F139" s="210"/>
      <c r="G139" s="210"/>
      <c r="H139" s="210"/>
      <c r="I139" s="210"/>
      <c r="J139" s="210"/>
      <c r="K139" s="210"/>
      <c r="L139" s="210"/>
      <c r="M139" s="210"/>
    </row>
    <row r="140" spans="1:14" ht="12.75">
      <c r="A140" s="2"/>
      <c r="B140" s="10"/>
      <c r="C140" s="6"/>
      <c r="D140" s="7"/>
      <c r="E140" s="6"/>
      <c r="F140" s="7"/>
      <c r="G140" s="7"/>
      <c r="H140" s="7"/>
      <c r="I140" s="7"/>
      <c r="J140" s="7"/>
      <c r="K140" s="7"/>
      <c r="L140" s="7"/>
      <c r="M140" s="7"/>
      <c r="N140" s="7"/>
    </row>
    <row r="141" spans="2:13" ht="11.25" customHeight="1">
      <c r="B141" s="174" t="s">
        <v>96</v>
      </c>
      <c r="C141" s="70"/>
      <c r="D141" s="71"/>
      <c r="E141" s="71"/>
      <c r="F141" s="71"/>
      <c r="G141" s="71"/>
      <c r="H141" s="71"/>
      <c r="I141" s="71"/>
      <c r="J141" s="71"/>
      <c r="K141" s="71"/>
      <c r="L141" s="71"/>
      <c r="M141" s="72"/>
    </row>
    <row r="142" spans="2:13" ht="11.25" customHeight="1">
      <c r="B142" s="74" t="s">
        <v>97</v>
      </c>
      <c r="C142" s="75" t="s">
        <v>98</v>
      </c>
      <c r="D142" s="76"/>
      <c r="E142" s="76"/>
      <c r="F142" s="76"/>
      <c r="G142" s="76"/>
      <c r="H142" s="76"/>
      <c r="I142" s="76"/>
      <c r="J142" s="76"/>
      <c r="K142" s="76"/>
      <c r="L142" s="76"/>
      <c r="M142" s="77"/>
    </row>
    <row r="143" spans="2:13" ht="13.5" customHeight="1">
      <c r="B143" s="170">
        <v>1</v>
      </c>
      <c r="C143" s="540" t="s">
        <v>182</v>
      </c>
      <c r="D143" s="562"/>
      <c r="E143" s="562"/>
      <c r="F143" s="562"/>
      <c r="G143" s="562"/>
      <c r="H143" s="562"/>
      <c r="I143" s="562"/>
      <c r="J143" s="562"/>
      <c r="K143" s="562"/>
      <c r="L143" s="562"/>
      <c r="M143" s="563"/>
    </row>
    <row r="144" spans="2:13" ht="13.5" customHeight="1">
      <c r="B144" s="172">
        <v>2</v>
      </c>
      <c r="C144" s="537" t="s">
        <v>183</v>
      </c>
      <c r="D144" s="538"/>
      <c r="E144" s="538"/>
      <c r="F144" s="538"/>
      <c r="G144" s="538"/>
      <c r="H144" s="538"/>
      <c r="I144" s="538"/>
      <c r="J144" s="538"/>
      <c r="K144" s="538"/>
      <c r="L144" s="538"/>
      <c r="M144" s="539"/>
    </row>
    <row r="145" spans="2:13" ht="13.5" customHeight="1">
      <c r="B145" s="172"/>
      <c r="C145" s="537" t="s">
        <v>184</v>
      </c>
      <c r="D145" s="557"/>
      <c r="E145" s="557"/>
      <c r="F145" s="557"/>
      <c r="G145" s="557"/>
      <c r="H145" s="557"/>
      <c r="I145" s="557"/>
      <c r="J145" s="557"/>
      <c r="K145" s="557"/>
      <c r="L145" s="557"/>
      <c r="M145" s="558"/>
    </row>
    <row r="146" spans="2:13" ht="13.5" customHeight="1">
      <c r="B146" s="172"/>
      <c r="C146" s="556"/>
      <c r="D146" s="557"/>
      <c r="E146" s="557"/>
      <c r="F146" s="557"/>
      <c r="G146" s="557"/>
      <c r="H146" s="557"/>
      <c r="I146" s="557"/>
      <c r="J146" s="557"/>
      <c r="K146" s="557"/>
      <c r="L146" s="557"/>
      <c r="M146" s="558"/>
    </row>
    <row r="147" spans="2:13" ht="13.5" customHeight="1">
      <c r="B147" s="172"/>
      <c r="C147" s="556"/>
      <c r="D147" s="557"/>
      <c r="E147" s="557"/>
      <c r="F147" s="557"/>
      <c r="G147" s="557"/>
      <c r="H147" s="557"/>
      <c r="I147" s="557"/>
      <c r="J147" s="557"/>
      <c r="K147" s="557"/>
      <c r="L147" s="557"/>
      <c r="M147" s="558"/>
    </row>
    <row r="148" spans="2:13" ht="13.5" customHeight="1">
      <c r="B148" s="173"/>
      <c r="C148" s="559"/>
      <c r="D148" s="560"/>
      <c r="E148" s="560"/>
      <c r="F148" s="560"/>
      <c r="G148" s="560"/>
      <c r="H148" s="560"/>
      <c r="I148" s="560"/>
      <c r="J148" s="560"/>
      <c r="K148" s="560"/>
      <c r="L148" s="560"/>
      <c r="M148" s="561"/>
    </row>
    <row r="149" spans="1:9" ht="12.75">
      <c r="A149" s="2"/>
      <c r="B149" s="2"/>
      <c r="C149" s="2"/>
      <c r="D149" s="159"/>
      <c r="E149" s="2"/>
      <c r="F149" s="2"/>
      <c r="G149" s="2"/>
      <c r="H149" s="2"/>
      <c r="I149" s="2"/>
    </row>
    <row r="150" spans="1:9" ht="12.75">
      <c r="A150" s="2"/>
      <c r="B150" s="2"/>
      <c r="C150" s="2"/>
      <c r="D150" s="159"/>
      <c r="E150" s="2"/>
      <c r="F150" s="2"/>
      <c r="G150" s="2"/>
      <c r="H150" s="2"/>
      <c r="I150" s="2"/>
    </row>
    <row r="151" spans="1:9" ht="12.75">
      <c r="A151" s="2"/>
      <c r="B151" s="2"/>
      <c r="C151" s="2"/>
      <c r="D151" s="159"/>
      <c r="E151" s="2"/>
      <c r="F151" s="2"/>
      <c r="G151" s="2"/>
      <c r="H151" s="2"/>
      <c r="I151" s="2"/>
    </row>
    <row r="152" spans="1:9" ht="12.75">
      <c r="A152" s="2"/>
      <c r="B152" s="2"/>
      <c r="C152" s="2"/>
      <c r="D152" s="159"/>
      <c r="E152" s="2"/>
      <c r="F152" s="2"/>
      <c r="G152" s="2"/>
      <c r="H152" s="2"/>
      <c r="I152" s="2"/>
    </row>
    <row r="153" spans="1:9" ht="12.75">
      <c r="A153" s="2"/>
      <c r="B153" s="2"/>
      <c r="C153" s="2"/>
      <c r="D153" s="159"/>
      <c r="E153" s="2"/>
      <c r="F153" s="2"/>
      <c r="G153" s="2"/>
      <c r="H153" s="2"/>
      <c r="I153" s="2"/>
    </row>
    <row r="154" spans="1:9" ht="12.75">
      <c r="A154" s="2"/>
      <c r="B154" s="2"/>
      <c r="C154" s="2"/>
      <c r="D154" s="159"/>
      <c r="E154" s="2"/>
      <c r="F154" s="2"/>
      <c r="G154" s="2"/>
      <c r="H154" s="2"/>
      <c r="I154" s="2"/>
    </row>
    <row r="155" spans="1:9" ht="12.75">
      <c r="A155" s="2"/>
      <c r="B155" s="2"/>
      <c r="C155" s="2"/>
      <c r="D155" s="159"/>
      <c r="E155" s="2"/>
      <c r="F155" s="2"/>
      <c r="G155" s="2"/>
      <c r="H155" s="2"/>
      <c r="I155" s="2"/>
    </row>
    <row r="156" spans="1:9" ht="12.75">
      <c r="A156" s="2"/>
      <c r="B156" s="2"/>
      <c r="C156" s="2"/>
      <c r="D156" s="159"/>
      <c r="E156" s="2"/>
      <c r="F156" s="2"/>
      <c r="G156" s="2"/>
      <c r="H156" s="2"/>
      <c r="I156" s="2"/>
    </row>
    <row r="157" spans="1:9" ht="12.75">
      <c r="A157" s="2"/>
      <c r="B157" s="2"/>
      <c r="C157" s="2"/>
      <c r="D157" s="159"/>
      <c r="E157" s="2"/>
      <c r="F157" s="2"/>
      <c r="G157" s="2"/>
      <c r="H157" s="2"/>
      <c r="I157" s="2"/>
    </row>
    <row r="158" spans="1:9" ht="12.75">
      <c r="A158" s="2"/>
      <c r="B158" s="2"/>
      <c r="C158" s="2"/>
      <c r="D158" s="159"/>
      <c r="E158" s="2"/>
      <c r="F158" s="2"/>
      <c r="G158" s="2"/>
      <c r="H158" s="2"/>
      <c r="I158" s="2"/>
    </row>
    <row r="159" spans="1:9" ht="12.75">
      <c r="A159" s="2"/>
      <c r="B159" s="2"/>
      <c r="C159" s="2"/>
      <c r="D159" s="159"/>
      <c r="E159" s="2"/>
      <c r="F159" s="2"/>
      <c r="G159" s="2"/>
      <c r="H159" s="2"/>
      <c r="I159" s="2"/>
    </row>
    <row r="160" spans="1:9" ht="12.75">
      <c r="A160" s="2"/>
      <c r="B160" s="2"/>
      <c r="C160" s="2"/>
      <c r="D160" s="159"/>
      <c r="E160" s="2"/>
      <c r="F160" s="2"/>
      <c r="G160" s="2"/>
      <c r="H160" s="2"/>
      <c r="I160" s="2"/>
    </row>
    <row r="161" spans="1:9" ht="12.75">
      <c r="A161" s="2"/>
      <c r="B161" s="2"/>
      <c r="C161" s="2"/>
      <c r="D161" s="159"/>
      <c r="E161" s="2"/>
      <c r="F161" s="2"/>
      <c r="G161" s="2"/>
      <c r="H161" s="2"/>
      <c r="I161" s="2"/>
    </row>
    <row r="162" spans="1:9" ht="12.75">
      <c r="A162" s="2"/>
      <c r="B162" s="2"/>
      <c r="C162" s="2"/>
      <c r="D162" s="159"/>
      <c r="E162" s="2"/>
      <c r="F162" s="2"/>
      <c r="G162" s="2"/>
      <c r="H162" s="2"/>
      <c r="I162" s="2"/>
    </row>
    <row r="163" spans="1:9" ht="12.75">
      <c r="A163" s="2"/>
      <c r="B163" s="2"/>
      <c r="C163" s="2"/>
      <c r="D163" s="159"/>
      <c r="E163" s="2"/>
      <c r="F163" s="2"/>
      <c r="G163" s="2"/>
      <c r="H163" s="2"/>
      <c r="I163" s="2"/>
    </row>
  </sheetData>
  <mergeCells count="18">
    <mergeCell ref="C42:M42"/>
    <mergeCell ref="C43:M43"/>
    <mergeCell ref="C44:M44"/>
    <mergeCell ref="C45:M45"/>
    <mergeCell ref="C46:M46"/>
    <mergeCell ref="C47:M47"/>
    <mergeCell ref="C88:M88"/>
    <mergeCell ref="C89:M89"/>
    <mergeCell ref="C90:M90"/>
    <mergeCell ref="C91:M91"/>
    <mergeCell ref="C92:M92"/>
    <mergeCell ref="C93:M93"/>
    <mergeCell ref="C147:M147"/>
    <mergeCell ref="C148:M148"/>
    <mergeCell ref="C143:M143"/>
    <mergeCell ref="C144:M144"/>
    <mergeCell ref="C145:M145"/>
    <mergeCell ref="C146:M146"/>
  </mergeCells>
  <printOptions horizontalCentered="1" verticalCentered="1"/>
  <pageMargins left="0.75" right="0.75" top="1" bottom="1" header="0" footer="0"/>
  <pageSetup horizontalDpi="600" verticalDpi="600" orientation="landscape" r:id="rId2"/>
  <rowBreaks count="2" manualBreakCount="2">
    <brk id="62" max="12" man="1"/>
    <brk id="109" max="12" man="1"/>
  </rowBreaks>
  <drawing r:id="rId1"/>
</worksheet>
</file>

<file path=xl/worksheets/sheet5.xml><?xml version="1.0" encoding="utf-8"?>
<worksheet xmlns="http://schemas.openxmlformats.org/spreadsheetml/2006/main" xmlns:r="http://schemas.openxmlformats.org/officeDocument/2006/relationships">
  <sheetPr codeName="Hoja6"/>
  <dimension ref="A2:N65"/>
  <sheetViews>
    <sheetView showGridLines="0" showZeros="0" workbookViewId="0" topLeftCell="A1">
      <selection activeCell="B2" sqref="B2"/>
    </sheetView>
  </sheetViews>
  <sheetFormatPr defaultColWidth="9.140625" defaultRowHeight="12.75"/>
  <cols>
    <col min="1" max="1" width="1.7109375" style="0" customWidth="1"/>
    <col min="2" max="2" width="6.421875" style="0" customWidth="1"/>
    <col min="3" max="3" width="21.8515625" style="0" customWidth="1"/>
    <col min="4" max="4" width="5.28125" style="156" customWidth="1"/>
    <col min="5" max="13" width="9.57421875" style="0" customWidth="1"/>
    <col min="14" max="16384" width="11.57421875" style="0" customWidth="1"/>
  </cols>
  <sheetData>
    <row r="2" spans="2:14" ht="15">
      <c r="B2" s="51" t="str">
        <f>+Index!B23</f>
        <v>IV.1. Funding by source</v>
      </c>
      <c r="C2" s="52"/>
      <c r="D2" s="53"/>
      <c r="E2" s="53"/>
      <c r="F2" s="53"/>
      <c r="G2" s="53"/>
      <c r="H2" s="53"/>
      <c r="I2" s="53"/>
      <c r="J2" s="53"/>
      <c r="K2" s="53"/>
      <c r="L2" s="53"/>
      <c r="M2" s="54"/>
      <c r="N2" s="7"/>
    </row>
    <row r="3" spans="2:13" ht="12.75">
      <c r="B3" s="6"/>
      <c r="C3" s="6"/>
      <c r="D3" s="7"/>
      <c r="E3" s="7"/>
      <c r="F3" s="7"/>
      <c r="G3" s="7"/>
      <c r="H3" s="7"/>
      <c r="I3" s="7"/>
      <c r="J3" s="7"/>
      <c r="K3" s="7"/>
      <c r="L3" s="7"/>
      <c r="M3" s="7"/>
    </row>
    <row r="4" spans="2:13" ht="13.5" thickBot="1">
      <c r="B4" s="19" t="s">
        <v>61</v>
      </c>
      <c r="C4" s="25"/>
      <c r="D4" s="147" t="s">
        <v>92</v>
      </c>
      <c r="E4" s="20">
        <v>1980</v>
      </c>
      <c r="F4" s="20">
        <v>1985</v>
      </c>
      <c r="G4" s="20">
        <v>1990</v>
      </c>
      <c r="H4" s="20">
        <v>1995</v>
      </c>
      <c r="I4" s="20">
        <v>1996</v>
      </c>
      <c r="J4" s="20">
        <v>1997</v>
      </c>
      <c r="K4" s="20">
        <v>1998</v>
      </c>
      <c r="L4" s="20">
        <v>1999</v>
      </c>
      <c r="M4" s="21">
        <v>2000</v>
      </c>
    </row>
    <row r="5" spans="2:13" s="111" customFormat="1" ht="15" customHeight="1">
      <c r="B5" s="28" t="str">
        <f>+ca_1</f>
        <v>A. Private Institutions</v>
      </c>
      <c r="C5" s="109"/>
      <c r="D5" s="162"/>
      <c r="E5" s="110">
        <f>+E6+E10</f>
        <v>0</v>
      </c>
      <c r="F5" s="110">
        <f aca="true" t="shared" si="0" ref="F5:M5">+F6+F10</f>
        <v>0</v>
      </c>
      <c r="G5" s="110">
        <f t="shared" si="0"/>
        <v>0</v>
      </c>
      <c r="H5" s="110">
        <f t="shared" si="0"/>
        <v>0</v>
      </c>
      <c r="I5" s="110">
        <f t="shared" si="0"/>
        <v>0</v>
      </c>
      <c r="J5" s="110">
        <f t="shared" si="0"/>
        <v>0</v>
      </c>
      <c r="K5" s="110">
        <f t="shared" si="0"/>
        <v>0</v>
      </c>
      <c r="L5" s="110">
        <f t="shared" si="0"/>
        <v>0</v>
      </c>
      <c r="M5" s="115">
        <f t="shared" si="0"/>
        <v>0</v>
      </c>
    </row>
    <row r="6" spans="2:13" ht="12.75">
      <c r="B6" s="167" t="str">
        <f>+f_1</f>
        <v>1. Public funding</v>
      </c>
      <c r="C6" s="168"/>
      <c r="D6" s="161"/>
      <c r="E6" s="166">
        <f>SUM(E7:E9)</f>
        <v>0</v>
      </c>
      <c r="F6" s="166">
        <f aca="true" t="shared" si="1" ref="F6:M6">SUM(F7:F9)</f>
        <v>0</v>
      </c>
      <c r="G6" s="166">
        <f t="shared" si="1"/>
        <v>0</v>
      </c>
      <c r="H6" s="166">
        <f t="shared" si="1"/>
        <v>0</v>
      </c>
      <c r="I6" s="166">
        <f t="shared" si="1"/>
        <v>0</v>
      </c>
      <c r="J6" s="166">
        <f t="shared" si="1"/>
        <v>0</v>
      </c>
      <c r="K6" s="166">
        <f t="shared" si="1"/>
        <v>0</v>
      </c>
      <c r="L6" s="166">
        <f t="shared" si="1"/>
        <v>0</v>
      </c>
      <c r="M6" s="166">
        <f t="shared" si="1"/>
        <v>0</v>
      </c>
    </row>
    <row r="7" spans="2:13" ht="12.75">
      <c r="B7" s="57" t="s">
        <v>141</v>
      </c>
      <c r="C7" s="94"/>
      <c r="D7" s="161"/>
      <c r="E7" s="124" t="s">
        <v>152</v>
      </c>
      <c r="F7" s="124" t="s">
        <v>152</v>
      </c>
      <c r="G7" s="124" t="s">
        <v>152</v>
      </c>
      <c r="H7" s="124" t="s">
        <v>152</v>
      </c>
      <c r="I7" s="124" t="s">
        <v>152</v>
      </c>
      <c r="J7" s="124" t="s">
        <v>152</v>
      </c>
      <c r="K7" s="124" t="s">
        <v>152</v>
      </c>
      <c r="L7" s="124" t="s">
        <v>152</v>
      </c>
      <c r="M7" s="125" t="s">
        <v>152</v>
      </c>
    </row>
    <row r="8" spans="2:13" ht="12.75">
      <c r="B8" s="57" t="s">
        <v>142</v>
      </c>
      <c r="C8" s="94"/>
      <c r="D8" s="161"/>
      <c r="E8" s="124" t="s">
        <v>152</v>
      </c>
      <c r="F8" s="124" t="s">
        <v>152</v>
      </c>
      <c r="G8" s="124" t="s">
        <v>152</v>
      </c>
      <c r="H8" s="124" t="s">
        <v>152</v>
      </c>
      <c r="I8" s="124" t="s">
        <v>152</v>
      </c>
      <c r="J8" s="124" t="s">
        <v>152</v>
      </c>
      <c r="K8" s="124" t="s">
        <v>152</v>
      </c>
      <c r="L8" s="124" t="s">
        <v>152</v>
      </c>
      <c r="M8" s="125" t="s">
        <v>152</v>
      </c>
    </row>
    <row r="9" spans="2:13" ht="12.75">
      <c r="B9" s="57" t="s">
        <v>143</v>
      </c>
      <c r="C9" s="94"/>
      <c r="D9" s="161"/>
      <c r="E9" s="124" t="s">
        <v>152</v>
      </c>
      <c r="F9" s="124" t="s">
        <v>152</v>
      </c>
      <c r="G9" s="124" t="s">
        <v>152</v>
      </c>
      <c r="H9" s="124" t="s">
        <v>152</v>
      </c>
      <c r="I9" s="124" t="s">
        <v>152</v>
      </c>
      <c r="J9" s="124" t="s">
        <v>152</v>
      </c>
      <c r="K9" s="124" t="s">
        <v>152</v>
      </c>
      <c r="L9" s="124" t="s">
        <v>152</v>
      </c>
      <c r="M9" s="125" t="s">
        <v>152</v>
      </c>
    </row>
    <row r="10" spans="2:13" ht="12.75">
      <c r="B10" s="167" t="str">
        <f>+f_2</f>
        <v>2. Private funding</v>
      </c>
      <c r="C10" s="168"/>
      <c r="D10" s="161"/>
      <c r="E10" s="126">
        <f>+SUM(E11:E14)</f>
        <v>0</v>
      </c>
      <c r="F10" s="127">
        <f aca="true" t="shared" si="2" ref="F10:M10">+SUM(F11:F14)</f>
        <v>0</v>
      </c>
      <c r="G10" s="127">
        <f t="shared" si="2"/>
        <v>0</v>
      </c>
      <c r="H10" s="127">
        <f t="shared" si="2"/>
        <v>0</v>
      </c>
      <c r="I10" s="127">
        <f t="shared" si="2"/>
        <v>0</v>
      </c>
      <c r="J10" s="127">
        <f t="shared" si="2"/>
        <v>0</v>
      </c>
      <c r="K10" s="127">
        <f t="shared" si="2"/>
        <v>0</v>
      </c>
      <c r="L10" s="127">
        <f t="shared" si="2"/>
        <v>0</v>
      </c>
      <c r="M10" s="106">
        <f t="shared" si="2"/>
        <v>0</v>
      </c>
    </row>
    <row r="11" spans="2:13" ht="12.75">
      <c r="B11" s="57" t="str">
        <f>+f_3</f>
        <v>2.1. Tuition and fees</v>
      </c>
      <c r="C11" s="94"/>
      <c r="D11" s="161"/>
      <c r="E11" s="124" t="s">
        <v>152</v>
      </c>
      <c r="F11" s="124" t="s">
        <v>152</v>
      </c>
      <c r="G11" s="124" t="s">
        <v>152</v>
      </c>
      <c r="H11" s="124" t="s">
        <v>152</v>
      </c>
      <c r="I11" s="124" t="s">
        <v>152</v>
      </c>
      <c r="J11" s="124" t="s">
        <v>152</v>
      </c>
      <c r="K11" s="124" t="s">
        <v>152</v>
      </c>
      <c r="L11" s="124" t="s">
        <v>152</v>
      </c>
      <c r="M11" s="125" t="s">
        <v>152</v>
      </c>
    </row>
    <row r="12" spans="2:13" ht="12.75">
      <c r="B12" s="57" t="str">
        <f>+f_4</f>
        <v>2.2. Contracts and services</v>
      </c>
      <c r="C12" s="94"/>
      <c r="D12" s="161"/>
      <c r="E12" s="124" t="s">
        <v>152</v>
      </c>
      <c r="F12" s="124" t="s">
        <v>152</v>
      </c>
      <c r="G12" s="124" t="s">
        <v>152</v>
      </c>
      <c r="H12" s="124" t="s">
        <v>152</v>
      </c>
      <c r="I12" s="124" t="s">
        <v>152</v>
      </c>
      <c r="J12" s="124" t="s">
        <v>152</v>
      </c>
      <c r="K12" s="124" t="s">
        <v>152</v>
      </c>
      <c r="L12" s="124" t="s">
        <v>152</v>
      </c>
      <c r="M12" s="125" t="s">
        <v>152</v>
      </c>
    </row>
    <row r="13" spans="2:13" ht="12.75">
      <c r="B13" s="57" t="str">
        <f>+f_5</f>
        <v>2.3. Gifts</v>
      </c>
      <c r="C13" s="94"/>
      <c r="D13" s="161"/>
      <c r="E13" s="124" t="s">
        <v>152</v>
      </c>
      <c r="F13" s="124" t="s">
        <v>152</v>
      </c>
      <c r="G13" s="124" t="s">
        <v>152</v>
      </c>
      <c r="H13" s="124" t="s">
        <v>152</v>
      </c>
      <c r="I13" s="124" t="s">
        <v>152</v>
      </c>
      <c r="J13" s="124" t="s">
        <v>152</v>
      </c>
      <c r="K13" s="124" t="s">
        <v>152</v>
      </c>
      <c r="L13" s="124" t="s">
        <v>152</v>
      </c>
      <c r="M13" s="125" t="s">
        <v>152</v>
      </c>
    </row>
    <row r="14" spans="2:13" ht="12.75">
      <c r="B14" s="57" t="str">
        <f>+f_6</f>
        <v>2.4. Other</v>
      </c>
      <c r="C14" s="94"/>
      <c r="D14" s="161"/>
      <c r="E14" s="124" t="s">
        <v>152</v>
      </c>
      <c r="F14" s="124" t="s">
        <v>152</v>
      </c>
      <c r="G14" s="124" t="s">
        <v>152</v>
      </c>
      <c r="H14" s="124" t="s">
        <v>152</v>
      </c>
      <c r="I14" s="124" t="s">
        <v>152</v>
      </c>
      <c r="J14" s="124" t="s">
        <v>152</v>
      </c>
      <c r="K14" s="124" t="s">
        <v>152</v>
      </c>
      <c r="L14" s="124" t="s">
        <v>152</v>
      </c>
      <c r="M14" s="125" t="s">
        <v>152</v>
      </c>
    </row>
    <row r="15" spans="2:13" ht="12.75">
      <c r="B15" s="57"/>
      <c r="C15" s="94"/>
      <c r="D15" s="161"/>
      <c r="E15" s="124" t="s">
        <v>152</v>
      </c>
      <c r="F15" s="124" t="s">
        <v>152</v>
      </c>
      <c r="G15" s="124" t="s">
        <v>152</v>
      </c>
      <c r="H15" s="124" t="s">
        <v>152</v>
      </c>
      <c r="I15" s="124" t="s">
        <v>152</v>
      </c>
      <c r="J15" s="124" t="s">
        <v>152</v>
      </c>
      <c r="K15" s="124" t="s">
        <v>152</v>
      </c>
      <c r="L15" s="124" t="s">
        <v>152</v>
      </c>
      <c r="M15" s="125" t="s">
        <v>152</v>
      </c>
    </row>
    <row r="16" spans="2:13" s="111" customFormat="1" ht="12.75">
      <c r="B16" s="29" t="str">
        <f>+ca_2</f>
        <v>B. Public Institutions</v>
      </c>
      <c r="C16" s="112"/>
      <c r="D16" s="160"/>
      <c r="E16" s="113">
        <f>+E17+E21</f>
        <v>0</v>
      </c>
      <c r="F16" s="113">
        <f aca="true" t="shared" si="3" ref="F16:M16">+F17+F21</f>
        <v>0</v>
      </c>
      <c r="G16" s="113">
        <f t="shared" si="3"/>
        <v>0</v>
      </c>
      <c r="H16" s="113">
        <f t="shared" si="3"/>
        <v>0</v>
      </c>
      <c r="I16" s="113">
        <f t="shared" si="3"/>
        <v>0</v>
      </c>
      <c r="J16" s="113">
        <f t="shared" si="3"/>
        <v>0</v>
      </c>
      <c r="K16" s="113">
        <f t="shared" si="3"/>
        <v>0</v>
      </c>
      <c r="L16" s="113">
        <f t="shared" si="3"/>
        <v>0</v>
      </c>
      <c r="M16" s="114">
        <f t="shared" si="3"/>
        <v>0</v>
      </c>
    </row>
    <row r="17" spans="2:13" ht="12.75">
      <c r="B17" s="167" t="str">
        <f>+f_1</f>
        <v>1. Public funding</v>
      </c>
      <c r="C17" s="168"/>
      <c r="D17" s="161"/>
      <c r="E17" s="166">
        <f>SUM(E18:E20)</f>
        <v>0</v>
      </c>
      <c r="F17" s="166">
        <f aca="true" t="shared" si="4" ref="F17:M17">SUM(F18:F20)</f>
        <v>0</v>
      </c>
      <c r="G17" s="128">
        <f t="shared" si="4"/>
        <v>0</v>
      </c>
      <c r="H17" s="127">
        <f t="shared" si="4"/>
        <v>0</v>
      </c>
      <c r="I17" s="127">
        <f t="shared" si="4"/>
        <v>0</v>
      </c>
      <c r="J17" s="127">
        <f t="shared" si="4"/>
        <v>0</v>
      </c>
      <c r="K17" s="127">
        <f t="shared" si="4"/>
        <v>0</v>
      </c>
      <c r="L17" s="166">
        <f t="shared" si="4"/>
        <v>0</v>
      </c>
      <c r="M17" s="166">
        <f t="shared" si="4"/>
        <v>0</v>
      </c>
    </row>
    <row r="18" spans="2:13" ht="12.75">
      <c r="B18" s="57" t="str">
        <f>+B7</f>
        <v>1.1. Appropriations</v>
      </c>
      <c r="C18" s="94"/>
      <c r="D18" s="161"/>
      <c r="E18" s="124" t="s">
        <v>152</v>
      </c>
      <c r="F18" s="124" t="s">
        <v>152</v>
      </c>
      <c r="G18" s="124" t="s">
        <v>152</v>
      </c>
      <c r="H18" s="124" t="s">
        <v>152</v>
      </c>
      <c r="I18" s="124" t="s">
        <v>152</v>
      </c>
      <c r="J18" s="124" t="s">
        <v>152</v>
      </c>
      <c r="K18" s="124" t="s">
        <v>152</v>
      </c>
      <c r="L18" s="124" t="s">
        <v>152</v>
      </c>
      <c r="M18" s="125" t="s">
        <v>152</v>
      </c>
    </row>
    <row r="19" spans="2:13" ht="12.75">
      <c r="B19" s="57" t="str">
        <f>+B8</f>
        <v>1.2. Contracts and services</v>
      </c>
      <c r="C19" s="94"/>
      <c r="D19" s="161"/>
      <c r="E19" s="124" t="s">
        <v>152</v>
      </c>
      <c r="F19" s="124" t="s">
        <v>152</v>
      </c>
      <c r="G19" s="124" t="s">
        <v>152</v>
      </c>
      <c r="H19" s="124" t="s">
        <v>152</v>
      </c>
      <c r="I19" s="124" t="s">
        <v>152</v>
      </c>
      <c r="J19" s="124" t="s">
        <v>152</v>
      </c>
      <c r="K19" s="124" t="s">
        <v>152</v>
      </c>
      <c r="L19" s="124" t="s">
        <v>152</v>
      </c>
      <c r="M19" s="125" t="s">
        <v>152</v>
      </c>
    </row>
    <row r="20" spans="2:13" ht="12.75">
      <c r="B20" s="57" t="str">
        <f>+B9</f>
        <v>1.3. Research grants</v>
      </c>
      <c r="C20" s="94"/>
      <c r="D20" s="161"/>
      <c r="E20" s="124" t="s">
        <v>152</v>
      </c>
      <c r="F20" s="124" t="s">
        <v>152</v>
      </c>
      <c r="G20" s="124" t="s">
        <v>152</v>
      </c>
      <c r="H20" s="124" t="s">
        <v>152</v>
      </c>
      <c r="I20" s="124" t="s">
        <v>152</v>
      </c>
      <c r="J20" s="124" t="s">
        <v>152</v>
      </c>
      <c r="K20" s="124" t="s">
        <v>152</v>
      </c>
      <c r="L20" s="124" t="s">
        <v>152</v>
      </c>
      <c r="M20" s="125" t="s">
        <v>152</v>
      </c>
    </row>
    <row r="21" spans="2:13" ht="12.75">
      <c r="B21" s="167" t="str">
        <f>+f_2</f>
        <v>2. Private funding</v>
      </c>
      <c r="C21" s="168"/>
      <c r="D21" s="161"/>
      <c r="E21" s="126">
        <f>SUM(E22:E25)</f>
        <v>0</v>
      </c>
      <c r="F21" s="128">
        <f aca="true" t="shared" si="5" ref="F21:M21">SUM(F22:F25)</f>
        <v>0</v>
      </c>
      <c r="G21" s="128">
        <f t="shared" si="5"/>
        <v>0</v>
      </c>
      <c r="H21" s="128">
        <f t="shared" si="5"/>
        <v>0</v>
      </c>
      <c r="I21" s="128">
        <f t="shared" si="5"/>
        <v>0</v>
      </c>
      <c r="J21" s="128">
        <f t="shared" si="5"/>
        <v>0</v>
      </c>
      <c r="K21" s="128">
        <f t="shared" si="5"/>
        <v>0</v>
      </c>
      <c r="L21" s="128">
        <f t="shared" si="5"/>
        <v>0</v>
      </c>
      <c r="M21" s="129">
        <f t="shared" si="5"/>
        <v>0</v>
      </c>
    </row>
    <row r="22" spans="2:13" ht="12.75">
      <c r="B22" s="57" t="str">
        <f>+f_3</f>
        <v>2.1. Tuition and fees</v>
      </c>
      <c r="C22" s="94"/>
      <c r="D22" s="161"/>
      <c r="E22" s="124" t="s">
        <v>152</v>
      </c>
      <c r="F22" s="124" t="s">
        <v>152</v>
      </c>
      <c r="G22" s="124" t="s">
        <v>152</v>
      </c>
      <c r="H22" s="124" t="s">
        <v>152</v>
      </c>
      <c r="I22" s="124" t="s">
        <v>152</v>
      </c>
      <c r="J22" s="124" t="s">
        <v>152</v>
      </c>
      <c r="K22" s="124" t="s">
        <v>152</v>
      </c>
      <c r="L22" s="124" t="s">
        <v>152</v>
      </c>
      <c r="M22" s="125" t="s">
        <v>152</v>
      </c>
    </row>
    <row r="23" spans="2:13" ht="12.75">
      <c r="B23" s="57" t="str">
        <f>+f_4</f>
        <v>2.2. Contracts and services</v>
      </c>
      <c r="C23" s="94"/>
      <c r="D23" s="161"/>
      <c r="E23" s="124" t="s">
        <v>152</v>
      </c>
      <c r="F23" s="124" t="s">
        <v>152</v>
      </c>
      <c r="G23" s="124" t="s">
        <v>152</v>
      </c>
      <c r="H23" s="124" t="s">
        <v>152</v>
      </c>
      <c r="I23" s="124" t="s">
        <v>152</v>
      </c>
      <c r="J23" s="124" t="s">
        <v>152</v>
      </c>
      <c r="K23" s="124" t="s">
        <v>152</v>
      </c>
      <c r="L23" s="124" t="s">
        <v>152</v>
      </c>
      <c r="M23" s="125" t="s">
        <v>152</v>
      </c>
    </row>
    <row r="24" spans="2:13" ht="12.75">
      <c r="B24" s="57" t="str">
        <f>+f_5</f>
        <v>2.3. Gifts</v>
      </c>
      <c r="C24" s="94"/>
      <c r="D24" s="161"/>
      <c r="E24" s="124" t="s">
        <v>152</v>
      </c>
      <c r="F24" s="124" t="s">
        <v>152</v>
      </c>
      <c r="G24" s="124" t="s">
        <v>152</v>
      </c>
      <c r="H24" s="124" t="s">
        <v>152</v>
      </c>
      <c r="I24" s="124" t="s">
        <v>152</v>
      </c>
      <c r="J24" s="124" t="s">
        <v>152</v>
      </c>
      <c r="K24" s="124" t="s">
        <v>152</v>
      </c>
      <c r="L24" s="124" t="s">
        <v>152</v>
      </c>
      <c r="M24" s="125" t="s">
        <v>152</v>
      </c>
    </row>
    <row r="25" spans="2:13" ht="12.75">
      <c r="B25" s="57" t="str">
        <f>+f_6</f>
        <v>2.4. Other</v>
      </c>
      <c r="C25" s="94"/>
      <c r="D25" s="161"/>
      <c r="E25" s="124" t="s">
        <v>152</v>
      </c>
      <c r="F25" s="124" t="s">
        <v>152</v>
      </c>
      <c r="G25" s="124" t="s">
        <v>152</v>
      </c>
      <c r="H25" s="124" t="s">
        <v>152</v>
      </c>
      <c r="I25" s="124" t="s">
        <v>152</v>
      </c>
      <c r="J25" s="124" t="s">
        <v>152</v>
      </c>
      <c r="K25" s="124" t="s">
        <v>152</v>
      </c>
      <c r="L25" s="124" t="s">
        <v>152</v>
      </c>
      <c r="M25" s="125" t="s">
        <v>152</v>
      </c>
    </row>
    <row r="26" spans="2:13" ht="12.75">
      <c r="B26" s="57"/>
      <c r="C26" s="94"/>
      <c r="D26" s="161"/>
      <c r="E26" s="124" t="s">
        <v>152</v>
      </c>
      <c r="F26" s="124" t="s">
        <v>152</v>
      </c>
      <c r="G26" s="124" t="s">
        <v>152</v>
      </c>
      <c r="H26" s="124" t="s">
        <v>152</v>
      </c>
      <c r="I26" s="124" t="s">
        <v>152</v>
      </c>
      <c r="J26" s="124" t="s">
        <v>152</v>
      </c>
      <c r="K26" s="124" t="s">
        <v>152</v>
      </c>
      <c r="L26" s="124" t="s">
        <v>152</v>
      </c>
      <c r="M26" s="125" t="s">
        <v>152</v>
      </c>
    </row>
    <row r="27" spans="2:13" s="111" customFormat="1" ht="12.75">
      <c r="B27" s="29" t="str">
        <f>+ca_3</f>
        <v>C.Total (private and public) </v>
      </c>
      <c r="C27" s="112"/>
      <c r="D27" s="160"/>
      <c r="E27" s="113"/>
      <c r="F27" s="113"/>
      <c r="G27" s="113"/>
      <c r="H27" s="113"/>
      <c r="I27" s="113"/>
      <c r="J27" s="113"/>
      <c r="K27" s="113"/>
      <c r="L27" s="113"/>
      <c r="M27" s="113"/>
    </row>
    <row r="28" spans="1:13" ht="12.75">
      <c r="A28" s="2"/>
      <c r="B28" s="167" t="str">
        <f>+f_1</f>
        <v>1. Public funding</v>
      </c>
      <c r="C28" s="94"/>
      <c r="D28" s="152"/>
      <c r="E28" s="107"/>
      <c r="F28" s="107"/>
      <c r="G28" s="107"/>
      <c r="H28" s="107"/>
      <c r="I28" s="107"/>
      <c r="J28" s="107"/>
      <c r="K28" s="107"/>
      <c r="L28" s="107"/>
      <c r="M28" s="107"/>
    </row>
    <row r="29" spans="1:13" ht="12.75">
      <c r="A29" s="2"/>
      <c r="B29" s="57" t="str">
        <f>+B7</f>
        <v>1.1. Appropriations</v>
      </c>
      <c r="C29" s="94"/>
      <c r="D29" s="152"/>
      <c r="E29" s="107"/>
      <c r="F29" s="107"/>
      <c r="G29" s="107"/>
      <c r="H29" s="107"/>
      <c r="I29" s="107"/>
      <c r="J29" s="107"/>
      <c r="K29" s="107"/>
      <c r="L29" s="107"/>
      <c r="M29" s="107"/>
    </row>
    <row r="30" spans="1:13" ht="12.75">
      <c r="A30" s="2"/>
      <c r="B30" s="57" t="str">
        <f>+B8</f>
        <v>1.2. Contracts and services</v>
      </c>
      <c r="C30" s="94"/>
      <c r="D30" s="152"/>
      <c r="E30" s="107"/>
      <c r="F30" s="107"/>
      <c r="G30" s="107"/>
      <c r="H30" s="107"/>
      <c r="I30" s="107"/>
      <c r="J30" s="107"/>
      <c r="K30" s="107"/>
      <c r="L30" s="107"/>
      <c r="M30" s="107"/>
    </row>
    <row r="31" spans="1:13" ht="12.75">
      <c r="A31" s="2"/>
      <c r="B31" s="57" t="str">
        <f>+B9</f>
        <v>1.3. Research grants</v>
      </c>
      <c r="C31" s="94"/>
      <c r="D31" s="152"/>
      <c r="E31" s="107"/>
      <c r="F31" s="107"/>
      <c r="G31" s="107"/>
      <c r="H31" s="107"/>
      <c r="I31" s="107"/>
      <c r="J31" s="107"/>
      <c r="K31" s="107"/>
      <c r="L31" s="107"/>
      <c r="M31" s="107"/>
    </row>
    <row r="32" spans="1:13" ht="12.75">
      <c r="A32" s="2"/>
      <c r="B32" s="167" t="str">
        <f>+f_2</f>
        <v>2. Private funding</v>
      </c>
      <c r="C32" s="94"/>
      <c r="D32" s="152"/>
      <c r="E32" s="107">
        <f aca="true" t="shared" si="6" ref="E32:M32">+E10+E21</f>
        <v>0</v>
      </c>
      <c r="F32" s="107">
        <f t="shared" si="6"/>
        <v>0</v>
      </c>
      <c r="G32" s="107">
        <f t="shared" si="6"/>
        <v>0</v>
      </c>
      <c r="H32" s="107">
        <f t="shared" si="6"/>
        <v>0</v>
      </c>
      <c r="I32" s="107">
        <f t="shared" si="6"/>
        <v>0</v>
      </c>
      <c r="J32" s="107">
        <f t="shared" si="6"/>
        <v>0</v>
      </c>
      <c r="K32" s="107">
        <f t="shared" si="6"/>
        <v>0</v>
      </c>
      <c r="L32" s="107">
        <f t="shared" si="6"/>
        <v>0</v>
      </c>
      <c r="M32" s="107">
        <f t="shared" si="6"/>
        <v>0</v>
      </c>
    </row>
    <row r="33" spans="1:13" ht="12.75">
      <c r="A33" s="2"/>
      <c r="B33" s="57" t="str">
        <f>+f_3</f>
        <v>2.1. Tuition and fees</v>
      </c>
      <c r="C33" s="94"/>
      <c r="D33" s="152"/>
      <c r="E33" s="107"/>
      <c r="F33" s="107"/>
      <c r="G33" s="107"/>
      <c r="H33" s="107"/>
      <c r="I33" s="107"/>
      <c r="J33" s="107"/>
      <c r="K33" s="107"/>
      <c r="L33" s="107"/>
      <c r="M33" s="107"/>
    </row>
    <row r="34" spans="1:13" ht="12.75">
      <c r="A34" s="2"/>
      <c r="B34" s="57" t="str">
        <f>+f_4</f>
        <v>2.2. Contracts and services</v>
      </c>
      <c r="C34" s="94"/>
      <c r="D34" s="152"/>
      <c r="E34" s="107"/>
      <c r="F34" s="107"/>
      <c r="G34" s="107"/>
      <c r="H34" s="107"/>
      <c r="I34" s="107"/>
      <c r="J34" s="107"/>
      <c r="K34" s="107"/>
      <c r="L34" s="107"/>
      <c r="M34" s="107"/>
    </row>
    <row r="35" spans="1:13" ht="12.75">
      <c r="A35" s="2"/>
      <c r="B35" s="57" t="str">
        <f>+f_5</f>
        <v>2.3. Gifts</v>
      </c>
      <c r="C35" s="94"/>
      <c r="D35" s="152"/>
      <c r="E35" s="107"/>
      <c r="F35" s="107"/>
      <c r="G35" s="107"/>
      <c r="H35" s="107"/>
      <c r="I35" s="107"/>
      <c r="J35" s="107"/>
      <c r="K35" s="107"/>
      <c r="L35" s="107"/>
      <c r="M35" s="107"/>
    </row>
    <row r="36" spans="1:13" ht="12.75">
      <c r="A36" s="2"/>
      <c r="B36" s="57" t="str">
        <f>+f_6</f>
        <v>2.4. Other</v>
      </c>
      <c r="C36" s="94"/>
      <c r="D36" s="152"/>
      <c r="E36" s="107"/>
      <c r="F36" s="107"/>
      <c r="G36" s="107"/>
      <c r="H36" s="107"/>
      <c r="I36" s="107"/>
      <c r="J36" s="107"/>
      <c r="K36" s="107"/>
      <c r="L36" s="107"/>
      <c r="M36" s="107"/>
    </row>
    <row r="37" spans="1:13" ht="12.75">
      <c r="A37" s="2"/>
      <c r="B37" s="61"/>
      <c r="C37" s="102"/>
      <c r="D37" s="158"/>
      <c r="E37" s="108"/>
      <c r="F37" s="108"/>
      <c r="G37" s="108"/>
      <c r="H37" s="108"/>
      <c r="I37" s="108"/>
      <c r="J37" s="108"/>
      <c r="K37" s="108"/>
      <c r="L37" s="108"/>
      <c r="M37" s="108"/>
    </row>
    <row r="38" spans="1:9" ht="12.75">
      <c r="A38" s="2"/>
      <c r="B38" s="10"/>
      <c r="C38" s="2"/>
      <c r="D38" s="159"/>
      <c r="E38" s="2"/>
      <c r="F38" s="2"/>
      <c r="G38" s="2"/>
      <c r="H38" s="2"/>
      <c r="I38" s="2"/>
    </row>
    <row r="39" spans="2:13" ht="12.75">
      <c r="B39" s="89" t="s">
        <v>134</v>
      </c>
      <c r="C39" s="90"/>
      <c r="D39" s="153"/>
      <c r="E39" s="91">
        <v>1980</v>
      </c>
      <c r="F39" s="91">
        <v>1985</v>
      </c>
      <c r="G39" s="91">
        <v>1990</v>
      </c>
      <c r="H39" s="91">
        <v>1995</v>
      </c>
      <c r="I39" s="91">
        <v>1996</v>
      </c>
      <c r="J39" s="91">
        <v>1997</v>
      </c>
      <c r="K39" s="91">
        <v>1998</v>
      </c>
      <c r="L39" s="91">
        <v>1999</v>
      </c>
      <c r="M39" s="92">
        <v>2000</v>
      </c>
    </row>
    <row r="40" spans="2:13" ht="48.75" customHeight="1">
      <c r="B40" s="116">
        <v>1</v>
      </c>
      <c r="C40" s="119" t="s">
        <v>148</v>
      </c>
      <c r="D40" s="69"/>
      <c r="E40" s="46" t="str">
        <f>IF(E27&gt;0,+E5/E27,"-")</f>
        <v>-</v>
      </c>
      <c r="F40" s="46" t="str">
        <f aca="true" t="shared" si="7" ref="F40:M40">IF(F27&gt;0,+F5/F27,"-")</f>
        <v>-</v>
      </c>
      <c r="G40" s="46" t="str">
        <f t="shared" si="7"/>
        <v>-</v>
      </c>
      <c r="H40" s="46" t="str">
        <f t="shared" si="7"/>
        <v>-</v>
      </c>
      <c r="I40" s="46" t="str">
        <f t="shared" si="7"/>
        <v>-</v>
      </c>
      <c r="J40" s="46" t="str">
        <f t="shared" si="7"/>
        <v>-</v>
      </c>
      <c r="K40" s="46" t="str">
        <f t="shared" si="7"/>
        <v>-</v>
      </c>
      <c r="L40" s="46" t="str">
        <f t="shared" si="7"/>
        <v>-</v>
      </c>
      <c r="M40" s="47" t="str">
        <f t="shared" si="7"/>
        <v>-</v>
      </c>
    </row>
    <row r="41" spans="2:13" ht="48.75" customHeight="1">
      <c r="B41" s="117">
        <v>2</v>
      </c>
      <c r="C41" s="120" t="s">
        <v>149</v>
      </c>
      <c r="D41" s="66"/>
      <c r="E41" s="39" t="str">
        <f>+IF(E5&gt;0,E10/E5,"-")</f>
        <v>-</v>
      </c>
      <c r="F41" s="39" t="str">
        <f aca="true" t="shared" si="8" ref="F41:M41">+IF(F5&gt;0,F10/F5,"-")</f>
        <v>-</v>
      </c>
      <c r="G41" s="39" t="str">
        <f t="shared" si="8"/>
        <v>-</v>
      </c>
      <c r="H41" s="39" t="str">
        <f t="shared" si="8"/>
        <v>-</v>
      </c>
      <c r="I41" s="39" t="str">
        <f t="shared" si="8"/>
        <v>-</v>
      </c>
      <c r="J41" s="39" t="str">
        <f t="shared" si="8"/>
        <v>-</v>
      </c>
      <c r="K41" s="39" t="str">
        <f t="shared" si="8"/>
        <v>-</v>
      </c>
      <c r="L41" s="39" t="str">
        <f t="shared" si="8"/>
        <v>-</v>
      </c>
      <c r="M41" s="40" t="str">
        <f t="shared" si="8"/>
        <v>-</v>
      </c>
    </row>
    <row r="42" spans="2:13" ht="48.75" customHeight="1">
      <c r="B42" s="118">
        <v>3</v>
      </c>
      <c r="C42" s="120" t="s">
        <v>147</v>
      </c>
      <c r="D42" s="84"/>
      <c r="E42" s="42" t="str">
        <f>+IF(E16&gt;0,E21/E16,"-")</f>
        <v>-</v>
      </c>
      <c r="F42" s="42" t="str">
        <f aca="true" t="shared" si="9" ref="F42:M42">+IF(F16&gt;0,F21/F16,"-")</f>
        <v>-</v>
      </c>
      <c r="G42" s="42" t="str">
        <f t="shared" si="9"/>
        <v>-</v>
      </c>
      <c r="H42" s="42" t="str">
        <f t="shared" si="9"/>
        <v>-</v>
      </c>
      <c r="I42" s="42" t="str">
        <f t="shared" si="9"/>
        <v>-</v>
      </c>
      <c r="J42" s="42" t="str">
        <f t="shared" si="9"/>
        <v>-</v>
      </c>
      <c r="K42" s="42" t="str">
        <f t="shared" si="9"/>
        <v>-</v>
      </c>
      <c r="L42" s="42" t="str">
        <f t="shared" si="9"/>
        <v>-</v>
      </c>
      <c r="M42" s="43" t="str">
        <f t="shared" si="9"/>
        <v>-</v>
      </c>
    </row>
    <row r="43" spans="1:14" ht="12.75">
      <c r="A43" s="2"/>
      <c r="B43" s="10"/>
      <c r="C43" s="6"/>
      <c r="D43" s="7"/>
      <c r="E43" s="6"/>
      <c r="F43" s="7"/>
      <c r="G43" s="7"/>
      <c r="H43" s="7"/>
      <c r="I43" s="7"/>
      <c r="J43" s="7"/>
      <c r="K43" s="7"/>
      <c r="L43" s="7"/>
      <c r="M43" s="7"/>
      <c r="N43" s="7"/>
    </row>
    <row r="44" spans="2:13" ht="11.25" customHeight="1">
      <c r="B44" s="73" t="s">
        <v>96</v>
      </c>
      <c r="C44" s="70"/>
      <c r="D44" s="71"/>
      <c r="E44" s="71"/>
      <c r="F44" s="71"/>
      <c r="G44" s="71"/>
      <c r="H44" s="71"/>
      <c r="I44" s="71"/>
      <c r="J44" s="71"/>
      <c r="K44" s="71"/>
      <c r="L44" s="71"/>
      <c r="M44" s="72"/>
    </row>
    <row r="45" spans="2:13" ht="11.25" customHeight="1">
      <c r="B45" s="74" t="s">
        <v>97</v>
      </c>
      <c r="C45" s="75" t="s">
        <v>98</v>
      </c>
      <c r="D45" s="76"/>
      <c r="E45" s="76"/>
      <c r="F45" s="76"/>
      <c r="G45" s="76"/>
      <c r="H45" s="76"/>
      <c r="I45" s="76"/>
      <c r="J45" s="76"/>
      <c r="K45" s="76"/>
      <c r="L45" s="76"/>
      <c r="M45" s="77"/>
    </row>
    <row r="46" spans="2:13" ht="13.5" customHeight="1">
      <c r="B46" s="68" t="s">
        <v>152</v>
      </c>
      <c r="C46" s="45" t="s">
        <v>155</v>
      </c>
      <c r="D46" s="69"/>
      <c r="E46" s="69"/>
      <c r="F46" s="69"/>
      <c r="G46" s="69"/>
      <c r="H46" s="69"/>
      <c r="I46" s="69"/>
      <c r="J46" s="69"/>
      <c r="K46" s="69"/>
      <c r="L46" s="69"/>
      <c r="M46" s="81"/>
    </row>
    <row r="47" spans="2:13" ht="13.5" customHeight="1">
      <c r="B47" s="65"/>
      <c r="C47" s="38"/>
      <c r="D47" s="66"/>
      <c r="E47" s="66"/>
      <c r="F47" s="66"/>
      <c r="G47" s="66"/>
      <c r="H47" s="66"/>
      <c r="I47" s="66"/>
      <c r="J47" s="66"/>
      <c r="K47" s="66"/>
      <c r="L47" s="66"/>
      <c r="M47" s="82"/>
    </row>
    <row r="48" spans="2:13" ht="13.5" customHeight="1">
      <c r="B48" s="65"/>
      <c r="C48" s="38"/>
      <c r="D48" s="66"/>
      <c r="E48" s="66"/>
      <c r="F48" s="66"/>
      <c r="G48" s="66"/>
      <c r="H48" s="66"/>
      <c r="I48" s="66"/>
      <c r="J48" s="66"/>
      <c r="K48" s="66"/>
      <c r="L48" s="66"/>
      <c r="M48" s="82"/>
    </row>
    <row r="49" spans="2:13" ht="13.5" customHeight="1">
      <c r="B49" s="65"/>
      <c r="C49" s="38"/>
      <c r="D49" s="66"/>
      <c r="E49" s="66"/>
      <c r="F49" s="66"/>
      <c r="G49" s="66"/>
      <c r="H49" s="66"/>
      <c r="I49" s="66"/>
      <c r="J49" s="66"/>
      <c r="K49" s="66"/>
      <c r="L49" s="66"/>
      <c r="M49" s="82"/>
    </row>
    <row r="50" spans="2:13" ht="13.5" customHeight="1">
      <c r="B50" s="65"/>
      <c r="C50" s="38"/>
      <c r="D50" s="66"/>
      <c r="E50" s="66"/>
      <c r="F50" s="66"/>
      <c r="G50" s="66"/>
      <c r="H50" s="66"/>
      <c r="I50" s="66"/>
      <c r="J50" s="66"/>
      <c r="K50" s="66"/>
      <c r="L50" s="66"/>
      <c r="M50" s="82"/>
    </row>
    <row r="51" spans="2:13" ht="13.5" customHeight="1">
      <c r="B51" s="67"/>
      <c r="C51" s="83"/>
      <c r="D51" s="84"/>
      <c r="E51" s="84"/>
      <c r="F51" s="84"/>
      <c r="G51" s="84"/>
      <c r="H51" s="84"/>
      <c r="I51" s="84"/>
      <c r="J51" s="84"/>
      <c r="K51" s="84"/>
      <c r="L51" s="84"/>
      <c r="M51" s="85"/>
    </row>
    <row r="52" spans="1:9" ht="12.75">
      <c r="A52" s="2"/>
      <c r="B52" s="2"/>
      <c r="C52" s="2"/>
      <c r="D52" s="159"/>
      <c r="E52" s="2"/>
      <c r="F52" s="2"/>
      <c r="G52" s="2"/>
      <c r="H52" s="2"/>
      <c r="I52" s="2"/>
    </row>
    <row r="53" spans="1:9" ht="12.75">
      <c r="A53" s="2"/>
      <c r="B53" s="2"/>
      <c r="C53" s="2"/>
      <c r="D53" s="159"/>
      <c r="E53" s="2"/>
      <c r="F53" s="2"/>
      <c r="G53" s="2"/>
      <c r="H53" s="2"/>
      <c r="I53" s="2"/>
    </row>
    <row r="54" spans="1:9" ht="12.75">
      <c r="A54" s="2"/>
      <c r="B54" s="2"/>
      <c r="C54" s="2"/>
      <c r="D54" s="159"/>
      <c r="E54" s="2"/>
      <c r="F54" s="2"/>
      <c r="G54" s="2"/>
      <c r="H54" s="2"/>
      <c r="I54" s="2"/>
    </row>
    <row r="55" spans="1:9" ht="12.75">
      <c r="A55" s="2"/>
      <c r="B55" s="2"/>
      <c r="C55" s="2"/>
      <c r="D55" s="159"/>
      <c r="E55" s="2"/>
      <c r="F55" s="2"/>
      <c r="G55" s="2"/>
      <c r="H55" s="2"/>
      <c r="I55" s="2"/>
    </row>
    <row r="56" spans="1:9" ht="12.75">
      <c r="A56" s="2"/>
      <c r="B56" s="2"/>
      <c r="C56" s="2"/>
      <c r="D56" s="159"/>
      <c r="E56" s="2"/>
      <c r="F56" s="2"/>
      <c r="G56" s="2"/>
      <c r="H56" s="2"/>
      <c r="I56" s="2"/>
    </row>
    <row r="57" spans="1:9" ht="12.75">
      <c r="A57" s="2"/>
      <c r="B57" s="2"/>
      <c r="C57" s="2"/>
      <c r="D57" s="159"/>
      <c r="E57" s="2"/>
      <c r="F57" s="2"/>
      <c r="G57" s="2"/>
      <c r="H57" s="2"/>
      <c r="I57" s="2"/>
    </row>
    <row r="58" spans="1:9" ht="12.75">
      <c r="A58" s="2"/>
      <c r="B58" s="2"/>
      <c r="C58" s="2"/>
      <c r="D58" s="159"/>
      <c r="E58" s="2"/>
      <c r="F58" s="2"/>
      <c r="G58" s="2"/>
      <c r="H58" s="2"/>
      <c r="I58" s="2"/>
    </row>
    <row r="59" spans="1:9" ht="12.75">
      <c r="A59" s="2"/>
      <c r="B59" s="2"/>
      <c r="C59" s="2"/>
      <c r="D59" s="159"/>
      <c r="E59" s="2"/>
      <c r="F59" s="2"/>
      <c r="G59" s="2"/>
      <c r="H59" s="2"/>
      <c r="I59" s="2"/>
    </row>
    <row r="60" spans="1:9" ht="12.75">
      <c r="A60" s="2"/>
      <c r="B60" s="2"/>
      <c r="C60" s="2"/>
      <c r="D60" s="159"/>
      <c r="E60" s="2"/>
      <c r="F60" s="2"/>
      <c r="G60" s="2"/>
      <c r="H60" s="2"/>
      <c r="I60" s="2"/>
    </row>
    <row r="61" spans="1:9" ht="12.75">
      <c r="A61" s="2"/>
      <c r="B61" s="2"/>
      <c r="C61" s="2"/>
      <c r="D61" s="159"/>
      <c r="E61" s="2"/>
      <c r="F61" s="2"/>
      <c r="G61" s="2"/>
      <c r="H61" s="2"/>
      <c r="I61" s="2"/>
    </row>
    <row r="62" spans="1:9" ht="12.75">
      <c r="A62" s="2"/>
      <c r="B62" s="2"/>
      <c r="C62" s="2"/>
      <c r="D62" s="159"/>
      <c r="E62" s="2"/>
      <c r="F62" s="2"/>
      <c r="G62" s="2"/>
      <c r="H62" s="2"/>
      <c r="I62" s="2"/>
    </row>
    <row r="63" spans="1:9" ht="12.75">
      <c r="A63" s="2"/>
      <c r="B63" s="2"/>
      <c r="C63" s="2"/>
      <c r="D63" s="159"/>
      <c r="E63" s="2"/>
      <c r="F63" s="2"/>
      <c r="G63" s="2"/>
      <c r="H63" s="2"/>
      <c r="I63" s="2"/>
    </row>
    <row r="64" spans="1:9" ht="12.75">
      <c r="A64" s="2"/>
      <c r="B64" s="2"/>
      <c r="C64" s="2"/>
      <c r="D64" s="159"/>
      <c r="E64" s="2"/>
      <c r="F64" s="2"/>
      <c r="G64" s="2"/>
      <c r="H64" s="2"/>
      <c r="I64" s="2"/>
    </row>
    <row r="65" spans="1:9" ht="12.75">
      <c r="A65" s="2"/>
      <c r="B65" s="2"/>
      <c r="C65" s="2"/>
      <c r="D65" s="159"/>
      <c r="E65" s="2"/>
      <c r="F65" s="2"/>
      <c r="G65" s="2"/>
      <c r="H65" s="2"/>
      <c r="I65" s="2"/>
    </row>
  </sheetData>
  <printOptions horizontalCentered="1" verticalCentered="1"/>
  <pageMargins left="0.75" right="0.75" top="1" bottom="1" header="0" footer="0"/>
  <pageSetup horizontalDpi="600" verticalDpi="600" orientation="landscape" scale="96" r:id="rId2"/>
  <drawing r:id="rId1"/>
</worksheet>
</file>

<file path=xl/worksheets/sheet6.xml><?xml version="1.0" encoding="utf-8"?>
<worksheet xmlns="http://schemas.openxmlformats.org/spreadsheetml/2006/main" xmlns:r="http://schemas.openxmlformats.org/officeDocument/2006/relationships">
  <sheetPr codeName="Hoja7"/>
  <dimension ref="D2:G10"/>
  <sheetViews>
    <sheetView workbookViewId="0" topLeftCell="D1">
      <selection activeCell="E10" sqref="E10"/>
    </sheetView>
  </sheetViews>
  <sheetFormatPr defaultColWidth="9.140625" defaultRowHeight="12.75"/>
  <cols>
    <col min="1" max="1" width="0" style="1" hidden="1" customWidth="1"/>
    <col min="2" max="2" width="18.140625" style="1" hidden="1" customWidth="1"/>
    <col min="3" max="3" width="21.140625" style="1" hidden="1" customWidth="1"/>
    <col min="4" max="4" width="25.8515625" style="4" customWidth="1"/>
    <col min="5" max="5" width="55.8515625" style="4" customWidth="1"/>
    <col min="6" max="6" width="19.8515625" style="4" customWidth="1"/>
    <col min="7" max="7" width="15.140625" style="4" customWidth="1"/>
    <col min="8" max="16384" width="11.421875" style="1" customWidth="1"/>
  </cols>
  <sheetData>
    <row r="2" spans="4:7" s="3" customFormat="1" ht="26.25" thickBot="1">
      <c r="D2" s="103" t="s">
        <v>99</v>
      </c>
      <c r="E2" s="103" t="s">
        <v>100</v>
      </c>
      <c r="F2" s="103" t="s">
        <v>101</v>
      </c>
      <c r="G2" s="103" t="s">
        <v>102</v>
      </c>
    </row>
    <row r="3" spans="4:6" ht="10.5">
      <c r="D3" s="5"/>
      <c r="F3" s="5"/>
    </row>
    <row r="4" ht="91.5" customHeight="1"/>
    <row r="5" ht="16.5" customHeight="1">
      <c r="E5" s="202" t="s">
        <v>150</v>
      </c>
    </row>
    <row r="6" ht="80.25" customHeight="1"/>
    <row r="7" ht="12.75">
      <c r="E7" s="202" t="s">
        <v>150</v>
      </c>
    </row>
    <row r="9" ht="37.5" customHeight="1"/>
    <row r="10" ht="12.75">
      <c r="E10" s="15"/>
    </row>
  </sheetData>
  <printOptions/>
  <pageMargins left="0.75" right="0.75" top="1" bottom="1"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2:D4"/>
  <sheetViews>
    <sheetView workbookViewId="0" topLeftCell="A1">
      <selection activeCell="A1" sqref="A1"/>
    </sheetView>
  </sheetViews>
  <sheetFormatPr defaultColWidth="9.140625" defaultRowHeight="12.75"/>
  <cols>
    <col min="1" max="1" width="2.7109375" style="0" customWidth="1"/>
    <col min="2" max="2" width="9.57421875" style="0" customWidth="1"/>
    <col min="3" max="3" width="71.140625" style="0" customWidth="1"/>
    <col min="4" max="4" width="20.7109375" style="0" bestFit="1" customWidth="1"/>
    <col min="5" max="16384" width="11.57421875" style="0" customWidth="1"/>
  </cols>
  <sheetData>
    <row r="2" spans="2:4" ht="12.75">
      <c r="B2" s="104" t="s">
        <v>95</v>
      </c>
      <c r="C2" s="105"/>
      <c r="D2" s="105"/>
    </row>
    <row r="3" ht="12.75">
      <c r="B3" s="175"/>
    </row>
    <row r="4" spans="2:4" ht="12.75">
      <c r="B4" s="55" t="s">
        <v>16</v>
      </c>
      <c r="C4" s="48" t="s">
        <v>132</v>
      </c>
      <c r="D4" s="48" t="s">
        <v>144</v>
      </c>
    </row>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Mayor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dc:creator>
  <cp:keywords/>
  <dc:description/>
  <cp:lastModifiedBy>xyy</cp:lastModifiedBy>
  <cp:lastPrinted>2003-04-08T19:18:00Z</cp:lastPrinted>
  <dcterms:created xsi:type="dcterms:W3CDTF">2002-07-01T08:37:47Z</dcterms:created>
  <dcterms:modified xsi:type="dcterms:W3CDTF">2003-10-17T16:00:20Z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