
<file path=[Content_Types].xml><?xml version="1.0" encoding="utf-8"?>
<Types xmlns="http://schemas.openxmlformats.org/package/2006/content-types">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externalLinks/externalLink1.xml" ContentType="application/vnd.openxmlformats-officedocument.spreadsheetml.externalLink+xml"/>
  <Override PartName="/xl/styles.xml" ContentType="application/vnd.openxmlformats-officedocument.spreadsheetml.styles+xml"/>
  <Override PartName="/xl/calcChain.xml" ContentType="application/vnd.openxmlformats-officedocument.spreadsheetml.calcChain+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drawings/drawing5.xml" ContentType="application/vnd.openxmlformats-officedocument.drawing+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120" yWindow="-80" windowWidth="19320" windowHeight="13420"/>
  </bookViews>
  <sheets>
    <sheet name="Institutions" sheetId="1" r:id="rId1"/>
    <sheet name="Enrollments" sheetId="2" r:id="rId2"/>
    <sheet name="Faculty" sheetId="3" r:id="rId3"/>
    <sheet name="Revenues" sheetId="4" r:id="rId4"/>
    <sheet name="Internet sources" sheetId="5" r:id="rId5"/>
    <sheet name="List of Private Institutions" sheetId="6" r:id="rId6"/>
  </sheets>
  <externalReferences>
    <externalReference r:id="rId7"/>
  </externalReferences>
  <definedNames>
    <definedName name="ca_1">[1]Index!$C$125</definedName>
    <definedName name="ca_2">[1]Index!$C$126</definedName>
    <definedName name="ca_3">[1]Index!$C$127</definedName>
    <definedName name="ed_1">[1]Index!$C$184</definedName>
    <definedName name="ed_2">[1]Index!$C$185</definedName>
    <definedName name="es_1">[1]Index!$C$149</definedName>
    <definedName name="es_2">[1]Index!$C$150</definedName>
    <definedName name="f_1">[1]Index!$C$163</definedName>
    <definedName name="f_2">[1]Index!$C$164</definedName>
    <definedName name="f_3">[1]Index!$C$165</definedName>
    <definedName name="f_4">[1]Index!$C$166</definedName>
    <definedName name="f_5">[1]Index!$C$167</definedName>
    <definedName name="f_6">[1]Index!$C$168</definedName>
    <definedName name="g_1">[1]Index!$C$157</definedName>
    <definedName name="g_2">[1]Index!$C$158</definedName>
    <definedName name="g_3">[1]Index!$C$159</definedName>
    <definedName name="g_4">[1]Index!$C$160</definedName>
    <definedName name="ge_1">[1]Index!$C$140</definedName>
    <definedName name="ge_2">[1]Index!$C$141</definedName>
    <definedName name="p_1">[1]Index!$C$135</definedName>
    <definedName name="p_2">[1]Index!$C$136</definedName>
    <definedName name="r_1">[1]Index!$C$153</definedName>
    <definedName name="r_2">[1]Index!$C$154</definedName>
    <definedName name="s_1">[1]Index!$C$145</definedName>
    <definedName name="s_2">[1]Index!$C$146</definedName>
    <definedName name="t_1">[1]Index!$C$131</definedName>
    <definedName name="t_2">[1]Index!$C$132</definedName>
  </definedName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77" i="2"/>
  <c r="H62"/>
  <c r="H63"/>
  <c r="H61"/>
  <c r="H76"/>
  <c r="G77"/>
  <c r="G62"/>
  <c r="G63"/>
  <c r="G61"/>
  <c r="G76"/>
  <c r="F77"/>
  <c r="E62"/>
  <c r="E63"/>
  <c r="E75"/>
  <c r="F62"/>
  <c r="F63"/>
  <c r="F61"/>
  <c r="F76"/>
  <c r="E77"/>
  <c r="E61"/>
  <c r="E76"/>
  <c r="F75"/>
  <c r="G75"/>
  <c r="H75"/>
  <c r="H11"/>
  <c r="H6"/>
  <c r="H25"/>
  <c r="H24"/>
  <c r="G11"/>
  <c r="G6"/>
  <c r="G25"/>
  <c r="G24"/>
  <c r="G37"/>
  <c r="F25"/>
  <c r="F24"/>
  <c r="F11"/>
  <c r="F6"/>
  <c r="E25"/>
  <c r="E24"/>
  <c r="E11"/>
  <c r="E6"/>
  <c r="B3"/>
  <c r="B6"/>
  <c r="I7"/>
  <c r="I11"/>
  <c r="I6"/>
  <c r="J7"/>
  <c r="J11"/>
  <c r="J6"/>
  <c r="K7"/>
  <c r="K11"/>
  <c r="K6"/>
  <c r="L7"/>
  <c r="L11"/>
  <c r="L6"/>
  <c r="M7"/>
  <c r="M11"/>
  <c r="M6"/>
  <c r="N7"/>
  <c r="N11"/>
  <c r="N6"/>
  <c r="O7"/>
  <c r="O11"/>
  <c r="O6"/>
  <c r="P11"/>
  <c r="P6"/>
  <c r="C7"/>
  <c r="C8"/>
  <c r="C9"/>
  <c r="C10"/>
  <c r="C11"/>
  <c r="C12"/>
  <c r="C13"/>
  <c r="C14"/>
  <c r="B15"/>
  <c r="C16"/>
  <c r="C17"/>
  <c r="C18"/>
  <c r="C19"/>
  <c r="C20"/>
  <c r="C21"/>
  <c r="C22"/>
  <c r="C23"/>
  <c r="B24"/>
  <c r="I25"/>
  <c r="I29"/>
  <c r="I24"/>
  <c r="J25"/>
  <c r="J29"/>
  <c r="J24"/>
  <c r="K25"/>
  <c r="K29"/>
  <c r="K24"/>
  <c r="L25"/>
  <c r="L29"/>
  <c r="L24"/>
  <c r="M25"/>
  <c r="M29"/>
  <c r="M24"/>
  <c r="N25"/>
  <c r="N29"/>
  <c r="N24"/>
  <c r="O25"/>
  <c r="O29"/>
  <c r="O24"/>
  <c r="P24"/>
  <c r="C25"/>
  <c r="P25"/>
  <c r="C29"/>
  <c r="P29"/>
  <c r="E37"/>
  <c r="F37"/>
  <c r="H37"/>
  <c r="I37"/>
  <c r="J37"/>
  <c r="K37"/>
  <c r="L37"/>
  <c r="M37"/>
  <c r="N37"/>
  <c r="O37"/>
  <c r="P37"/>
  <c r="E38"/>
  <c r="F38"/>
  <c r="G38"/>
  <c r="H38"/>
  <c r="I38"/>
  <c r="J38"/>
  <c r="K38"/>
  <c r="L38"/>
  <c r="M38"/>
  <c r="N38"/>
  <c r="O38"/>
  <c r="P38"/>
  <c r="E39"/>
  <c r="F39"/>
  <c r="G39"/>
  <c r="H39"/>
  <c r="I39"/>
  <c r="J39"/>
  <c r="K39"/>
  <c r="L39"/>
  <c r="M39"/>
  <c r="N39"/>
  <c r="O39"/>
  <c r="P39"/>
  <c r="B58"/>
  <c r="B61"/>
  <c r="I61"/>
  <c r="J61"/>
  <c r="K61"/>
  <c r="L61"/>
  <c r="M61"/>
  <c r="N61"/>
  <c r="O61"/>
  <c r="C62"/>
  <c r="C63"/>
  <c r="B65"/>
  <c r="I65"/>
  <c r="J65"/>
  <c r="K65"/>
  <c r="L65"/>
  <c r="M65"/>
  <c r="N65"/>
  <c r="O65"/>
  <c r="C66"/>
  <c r="C67"/>
  <c r="B69"/>
  <c r="I69"/>
  <c r="J69"/>
  <c r="K69"/>
  <c r="L69"/>
  <c r="M69"/>
  <c r="N69"/>
  <c r="O69"/>
  <c r="P70"/>
  <c r="P71"/>
  <c r="P69"/>
  <c r="C70"/>
  <c r="I70"/>
  <c r="J70"/>
  <c r="K70"/>
  <c r="L70"/>
  <c r="M70"/>
  <c r="N70"/>
  <c r="O70"/>
  <c r="C71"/>
  <c r="I71"/>
  <c r="J71"/>
  <c r="K71"/>
  <c r="L71"/>
  <c r="M71"/>
  <c r="N71"/>
  <c r="O71"/>
  <c r="I75"/>
  <c r="J75"/>
  <c r="K75"/>
  <c r="L75"/>
  <c r="M75"/>
  <c r="N75"/>
  <c r="O75"/>
  <c r="P75"/>
  <c r="I76"/>
  <c r="J76"/>
  <c r="K76"/>
  <c r="L76"/>
  <c r="M76"/>
  <c r="N76"/>
  <c r="O76"/>
  <c r="P76"/>
  <c r="I77"/>
  <c r="J77"/>
  <c r="K77"/>
  <c r="L77"/>
  <c r="M77"/>
  <c r="N77"/>
  <c r="O77"/>
  <c r="P77"/>
  <c r="B103"/>
  <c r="B106"/>
  <c r="C107"/>
  <c r="C108"/>
  <c r="B110"/>
  <c r="C111"/>
  <c r="C112"/>
  <c r="B114"/>
  <c r="E115"/>
  <c r="E116"/>
  <c r="E114"/>
  <c r="F115"/>
  <c r="F116"/>
  <c r="F114"/>
  <c r="G115"/>
  <c r="G116"/>
  <c r="G114"/>
  <c r="H115"/>
  <c r="H116"/>
  <c r="H114"/>
  <c r="I115"/>
  <c r="I116"/>
  <c r="I114"/>
  <c r="J115"/>
  <c r="J116"/>
  <c r="J114"/>
  <c r="K115"/>
  <c r="K116"/>
  <c r="K114"/>
  <c r="L115"/>
  <c r="L116"/>
  <c r="L114"/>
  <c r="M115"/>
  <c r="M116"/>
  <c r="M114"/>
  <c r="C115"/>
  <c r="C116"/>
  <c r="E120"/>
  <c r="F120"/>
  <c r="G120"/>
  <c r="H120"/>
  <c r="I120"/>
  <c r="J120"/>
  <c r="K120"/>
  <c r="L120"/>
  <c r="M120"/>
  <c r="E121"/>
  <c r="F121"/>
  <c r="G121"/>
  <c r="H121"/>
  <c r="I121"/>
  <c r="J121"/>
  <c r="K121"/>
  <c r="L121"/>
  <c r="M121"/>
  <c r="E122"/>
  <c r="F122"/>
  <c r="G122"/>
  <c r="H122"/>
  <c r="I122"/>
  <c r="J122"/>
  <c r="K122"/>
  <c r="L122"/>
  <c r="M122"/>
  <c r="B149"/>
  <c r="B152"/>
  <c r="E152"/>
  <c r="F152"/>
  <c r="G152"/>
  <c r="H152"/>
  <c r="I152"/>
  <c r="J152"/>
  <c r="K152"/>
  <c r="L152"/>
  <c r="C153"/>
  <c r="C154"/>
  <c r="B156"/>
  <c r="E156"/>
  <c r="F156"/>
  <c r="G156"/>
  <c r="H156"/>
  <c r="I156"/>
  <c r="J156"/>
  <c r="K156"/>
  <c r="L156"/>
  <c r="C157"/>
  <c r="C158"/>
  <c r="B160"/>
  <c r="E161"/>
  <c r="E162"/>
  <c r="E163"/>
  <c r="E160"/>
  <c r="F161"/>
  <c r="F162"/>
  <c r="F163"/>
  <c r="F160"/>
  <c r="G161"/>
  <c r="G162"/>
  <c r="G163"/>
  <c r="G160"/>
  <c r="H161"/>
  <c r="H162"/>
  <c r="H163"/>
  <c r="H160"/>
  <c r="I161"/>
  <c r="I162"/>
  <c r="I163"/>
  <c r="I160"/>
  <c r="J161"/>
  <c r="J162"/>
  <c r="J163"/>
  <c r="J160"/>
  <c r="K161"/>
  <c r="K162"/>
  <c r="K163"/>
  <c r="K160"/>
  <c r="L161"/>
  <c r="L162"/>
  <c r="L163"/>
  <c r="L160"/>
  <c r="M161"/>
  <c r="M162"/>
  <c r="M163"/>
  <c r="M160"/>
  <c r="C161"/>
  <c r="C162"/>
  <c r="E166"/>
  <c r="F166"/>
  <c r="G166"/>
  <c r="H166"/>
  <c r="I166"/>
  <c r="J166"/>
  <c r="K166"/>
  <c r="L166"/>
  <c r="M166"/>
  <c r="E167"/>
  <c r="F167"/>
  <c r="G167"/>
  <c r="H167"/>
  <c r="I167"/>
  <c r="J167"/>
  <c r="K167"/>
  <c r="L167"/>
  <c r="M167"/>
  <c r="E168"/>
  <c r="F168"/>
  <c r="G168"/>
  <c r="H168"/>
  <c r="I168"/>
  <c r="J168"/>
  <c r="K168"/>
  <c r="L168"/>
  <c r="M168"/>
  <c r="B195"/>
  <c r="B198"/>
  <c r="E198"/>
  <c r="F198"/>
  <c r="G198"/>
  <c r="H198"/>
  <c r="I198"/>
  <c r="J198"/>
  <c r="K198"/>
  <c r="L198"/>
  <c r="C199"/>
  <c r="C200"/>
  <c r="B202"/>
  <c r="E202"/>
  <c r="F202"/>
  <c r="G202"/>
  <c r="H202"/>
  <c r="I202"/>
  <c r="J202"/>
  <c r="K202"/>
  <c r="L202"/>
  <c r="C203"/>
  <c r="C204"/>
  <c r="B206"/>
  <c r="E207"/>
  <c r="E208"/>
  <c r="E209"/>
  <c r="E206"/>
  <c r="F207"/>
  <c r="F208"/>
  <c r="F209"/>
  <c r="F206"/>
  <c r="G207"/>
  <c r="G208"/>
  <c r="G209"/>
  <c r="G206"/>
  <c r="H207"/>
  <c r="H208"/>
  <c r="H209"/>
  <c r="H206"/>
  <c r="I207"/>
  <c r="I208"/>
  <c r="I209"/>
  <c r="I206"/>
  <c r="J207"/>
  <c r="J208"/>
  <c r="J209"/>
  <c r="J206"/>
  <c r="K207"/>
  <c r="K208"/>
  <c r="K209"/>
  <c r="K206"/>
  <c r="L207"/>
  <c r="L208"/>
  <c r="L209"/>
  <c r="L206"/>
  <c r="M207"/>
  <c r="M208"/>
  <c r="M209"/>
  <c r="M206"/>
  <c r="C207"/>
  <c r="C208"/>
  <c r="E212"/>
  <c r="F212"/>
  <c r="G212"/>
  <c r="H212"/>
  <c r="I212"/>
  <c r="J212"/>
  <c r="K212"/>
  <c r="L212"/>
  <c r="M212"/>
  <c r="E213"/>
  <c r="F213"/>
  <c r="G213"/>
  <c r="H213"/>
  <c r="I213"/>
  <c r="J213"/>
  <c r="K213"/>
  <c r="L213"/>
  <c r="M213"/>
  <c r="E214"/>
  <c r="F214"/>
  <c r="G214"/>
  <c r="H214"/>
  <c r="I214"/>
  <c r="J214"/>
  <c r="K214"/>
  <c r="L214"/>
  <c r="M214"/>
  <c r="B243"/>
  <c r="E275"/>
  <c r="E280"/>
  <c r="E246"/>
  <c r="F275"/>
  <c r="F280"/>
  <c r="F246"/>
  <c r="G275"/>
  <c r="G280"/>
  <c r="G246"/>
  <c r="H275"/>
  <c r="H280"/>
  <c r="H246"/>
  <c r="I275"/>
  <c r="I280"/>
  <c r="I246"/>
  <c r="J275"/>
  <c r="J280"/>
  <c r="J246"/>
  <c r="K275"/>
  <c r="K280"/>
  <c r="K246"/>
  <c r="N246"/>
  <c r="L275"/>
  <c r="L280"/>
  <c r="N283"/>
  <c r="E312"/>
  <c r="F312"/>
  <c r="G312"/>
  <c r="H312"/>
  <c r="I312"/>
  <c r="J312"/>
  <c r="K312"/>
  <c r="L312"/>
  <c r="E317"/>
  <c r="F317"/>
  <c r="G317"/>
  <c r="H317"/>
  <c r="I317"/>
  <c r="J317"/>
  <c r="K317"/>
  <c r="L317"/>
  <c r="E320"/>
  <c r="F320"/>
  <c r="G320"/>
  <c r="H320"/>
  <c r="I320"/>
  <c r="J320"/>
  <c r="K320"/>
  <c r="L320"/>
  <c r="M320"/>
  <c r="N320"/>
  <c r="E322"/>
  <c r="E321"/>
  <c r="F322"/>
  <c r="F321"/>
  <c r="G322"/>
  <c r="G321"/>
  <c r="H322"/>
  <c r="H321"/>
  <c r="I322"/>
  <c r="I321"/>
  <c r="J322"/>
  <c r="J321"/>
  <c r="K322"/>
  <c r="K321"/>
  <c r="L322"/>
  <c r="L321"/>
  <c r="M322"/>
  <c r="M321"/>
  <c r="N322"/>
  <c r="N321"/>
  <c r="E324"/>
  <c r="E325"/>
  <c r="E323"/>
  <c r="F324"/>
  <c r="F325"/>
  <c r="F323"/>
  <c r="G324"/>
  <c r="G325"/>
  <c r="G323"/>
  <c r="H324"/>
  <c r="H325"/>
  <c r="H323"/>
  <c r="I324"/>
  <c r="I325"/>
  <c r="I323"/>
  <c r="J324"/>
  <c r="J325"/>
  <c r="J323"/>
  <c r="K324"/>
  <c r="K325"/>
  <c r="K323"/>
  <c r="L324"/>
  <c r="L325"/>
  <c r="L323"/>
  <c r="M324"/>
  <c r="M325"/>
  <c r="M323"/>
  <c r="N323"/>
  <c r="N324"/>
  <c r="N325"/>
  <c r="E327"/>
  <c r="E328"/>
  <c r="E326"/>
  <c r="F327"/>
  <c r="F328"/>
  <c r="F326"/>
  <c r="G327"/>
  <c r="G328"/>
  <c r="G326"/>
  <c r="H327"/>
  <c r="H328"/>
  <c r="H326"/>
  <c r="I327"/>
  <c r="I328"/>
  <c r="I326"/>
  <c r="J327"/>
  <c r="J328"/>
  <c r="J326"/>
  <c r="K327"/>
  <c r="K328"/>
  <c r="K326"/>
  <c r="L327"/>
  <c r="L328"/>
  <c r="L326"/>
  <c r="M327"/>
  <c r="M328"/>
  <c r="M326"/>
  <c r="N326"/>
  <c r="N327"/>
  <c r="N328"/>
  <c r="E330"/>
  <c r="E331"/>
  <c r="E332"/>
  <c r="E333"/>
  <c r="E329"/>
  <c r="F330"/>
  <c r="F331"/>
  <c r="F332"/>
  <c r="F333"/>
  <c r="F329"/>
  <c r="G330"/>
  <c r="G331"/>
  <c r="G332"/>
  <c r="G333"/>
  <c r="G329"/>
  <c r="H330"/>
  <c r="H331"/>
  <c r="H332"/>
  <c r="H333"/>
  <c r="H329"/>
  <c r="I330"/>
  <c r="I331"/>
  <c r="I332"/>
  <c r="I333"/>
  <c r="I329"/>
  <c r="J330"/>
  <c r="J331"/>
  <c r="J332"/>
  <c r="J333"/>
  <c r="J329"/>
  <c r="K330"/>
  <c r="K331"/>
  <c r="K332"/>
  <c r="K333"/>
  <c r="K329"/>
  <c r="L330"/>
  <c r="L331"/>
  <c r="L332"/>
  <c r="L333"/>
  <c r="L329"/>
  <c r="M330"/>
  <c r="M331"/>
  <c r="M332"/>
  <c r="M333"/>
  <c r="M329"/>
  <c r="N329"/>
  <c r="N330"/>
  <c r="N331"/>
  <c r="N332"/>
  <c r="N333"/>
  <c r="E334"/>
  <c r="F334"/>
  <c r="G334"/>
  <c r="H334"/>
  <c r="I334"/>
  <c r="J334"/>
  <c r="K334"/>
  <c r="L334"/>
  <c r="M334"/>
  <c r="N334"/>
  <c r="E335"/>
  <c r="F335"/>
  <c r="G335"/>
  <c r="H335"/>
  <c r="I335"/>
  <c r="J335"/>
  <c r="K335"/>
  <c r="L335"/>
  <c r="M335"/>
  <c r="N335"/>
  <c r="E336"/>
  <c r="F336"/>
  <c r="G336"/>
  <c r="H336"/>
  <c r="I336"/>
  <c r="J336"/>
  <c r="K336"/>
  <c r="L336"/>
  <c r="M336"/>
  <c r="N336"/>
  <c r="E337"/>
  <c r="F337"/>
  <c r="G337"/>
  <c r="H337"/>
  <c r="I337"/>
  <c r="J337"/>
  <c r="K337"/>
  <c r="L337"/>
  <c r="M337"/>
  <c r="N337"/>
  <c r="E338"/>
  <c r="F338"/>
  <c r="G338"/>
  <c r="H338"/>
  <c r="I338"/>
  <c r="J338"/>
  <c r="K338"/>
  <c r="L338"/>
  <c r="M338"/>
  <c r="N338"/>
  <c r="E340"/>
  <c r="E341"/>
  <c r="E342"/>
  <c r="E339"/>
  <c r="F340"/>
  <c r="F341"/>
  <c r="F342"/>
  <c r="F339"/>
  <c r="G340"/>
  <c r="G341"/>
  <c r="G342"/>
  <c r="G339"/>
  <c r="H340"/>
  <c r="H341"/>
  <c r="H342"/>
  <c r="H339"/>
  <c r="I340"/>
  <c r="I341"/>
  <c r="I342"/>
  <c r="I339"/>
  <c r="J340"/>
  <c r="J341"/>
  <c r="J342"/>
  <c r="J339"/>
  <c r="K340"/>
  <c r="K341"/>
  <c r="K342"/>
  <c r="K339"/>
  <c r="L340"/>
  <c r="L341"/>
  <c r="L342"/>
  <c r="L339"/>
  <c r="M340"/>
  <c r="M341"/>
  <c r="M342"/>
  <c r="M339"/>
  <c r="N339"/>
  <c r="N340"/>
  <c r="N341"/>
  <c r="N342"/>
  <c r="E343"/>
  <c r="F343"/>
  <c r="G343"/>
  <c r="H343"/>
  <c r="I343"/>
  <c r="J343"/>
  <c r="K343"/>
  <c r="L343"/>
  <c r="M343"/>
  <c r="N343"/>
  <c r="E344"/>
  <c r="F344"/>
  <c r="G344"/>
  <c r="H344"/>
  <c r="I344"/>
  <c r="J344"/>
  <c r="K344"/>
  <c r="L344"/>
  <c r="M344"/>
  <c r="N344"/>
  <c r="E345"/>
  <c r="F345"/>
  <c r="G345"/>
  <c r="H345"/>
  <c r="I345"/>
  <c r="J345"/>
  <c r="K345"/>
  <c r="L345"/>
  <c r="M345"/>
  <c r="N345"/>
  <c r="E347"/>
  <c r="E348"/>
  <c r="E346"/>
  <c r="F347"/>
  <c r="F348"/>
  <c r="F346"/>
  <c r="G347"/>
  <c r="G348"/>
  <c r="G346"/>
  <c r="H347"/>
  <c r="H348"/>
  <c r="H346"/>
  <c r="I347"/>
  <c r="I348"/>
  <c r="I346"/>
  <c r="J347"/>
  <c r="J348"/>
  <c r="J346"/>
  <c r="K347"/>
  <c r="K348"/>
  <c r="K346"/>
  <c r="L347"/>
  <c r="L348"/>
  <c r="L346"/>
  <c r="M347"/>
  <c r="M348"/>
  <c r="M346"/>
  <c r="N346"/>
  <c r="N347"/>
  <c r="N348"/>
  <c r="E350"/>
  <c r="E351"/>
  <c r="E352"/>
  <c r="E353"/>
  <c r="E349"/>
  <c r="F350"/>
  <c r="F351"/>
  <c r="F352"/>
  <c r="F353"/>
  <c r="F349"/>
  <c r="G350"/>
  <c r="G351"/>
  <c r="G352"/>
  <c r="G353"/>
  <c r="G349"/>
  <c r="H350"/>
  <c r="H351"/>
  <c r="H352"/>
  <c r="H353"/>
  <c r="H349"/>
  <c r="I350"/>
  <c r="I351"/>
  <c r="I352"/>
  <c r="I353"/>
  <c r="I349"/>
  <c r="J350"/>
  <c r="J351"/>
  <c r="J352"/>
  <c r="J353"/>
  <c r="J349"/>
  <c r="K350"/>
  <c r="K351"/>
  <c r="K352"/>
  <c r="K353"/>
  <c r="K349"/>
  <c r="L350"/>
  <c r="L351"/>
  <c r="L352"/>
  <c r="L353"/>
  <c r="L349"/>
  <c r="M350"/>
  <c r="M351"/>
  <c r="M352"/>
  <c r="M353"/>
  <c r="M349"/>
  <c r="N349"/>
  <c r="N350"/>
  <c r="N351"/>
  <c r="N352"/>
  <c r="N353"/>
  <c r="E356"/>
  <c r="E354"/>
  <c r="F356"/>
  <c r="F354"/>
  <c r="G356"/>
  <c r="G354"/>
  <c r="H356"/>
  <c r="H354"/>
  <c r="I356"/>
  <c r="I354"/>
  <c r="J356"/>
  <c r="J354"/>
  <c r="K356"/>
  <c r="K354"/>
  <c r="L356"/>
  <c r="L354"/>
  <c r="M356"/>
  <c r="M354"/>
  <c r="N354"/>
  <c r="N356"/>
  <c r="E360"/>
  <c r="F360"/>
  <c r="G360"/>
  <c r="H360"/>
  <c r="I360"/>
  <c r="J360"/>
  <c r="K360"/>
  <c r="L360"/>
  <c r="M360"/>
  <c r="N360"/>
  <c r="E361"/>
  <c r="F361"/>
  <c r="G361"/>
  <c r="H361"/>
  <c r="I361"/>
  <c r="J361"/>
  <c r="K361"/>
  <c r="L361"/>
  <c r="M361"/>
  <c r="N361"/>
  <c r="E362"/>
  <c r="F362"/>
  <c r="G362"/>
  <c r="H362"/>
  <c r="I362"/>
  <c r="J362"/>
  <c r="K362"/>
  <c r="L362"/>
  <c r="M362"/>
  <c r="N362"/>
  <c r="B391"/>
  <c r="B394"/>
  <c r="I394"/>
  <c r="J394"/>
  <c r="K394"/>
  <c r="L394"/>
  <c r="M394"/>
  <c r="N394"/>
  <c r="O394"/>
  <c r="P394"/>
  <c r="C395"/>
  <c r="C396"/>
  <c r="B400"/>
  <c r="I400"/>
  <c r="J400"/>
  <c r="K400"/>
  <c r="L400"/>
  <c r="M400"/>
  <c r="N400"/>
  <c r="O400"/>
  <c r="P400"/>
  <c r="C401"/>
  <c r="C402"/>
  <c r="B406"/>
  <c r="I407"/>
  <c r="I408"/>
  <c r="I406"/>
  <c r="J407"/>
  <c r="J408"/>
  <c r="J406"/>
  <c r="K407"/>
  <c r="K408"/>
  <c r="K406"/>
  <c r="L407"/>
  <c r="L408"/>
  <c r="L406"/>
  <c r="M407"/>
  <c r="M408"/>
  <c r="M406"/>
  <c r="N407"/>
  <c r="N408"/>
  <c r="N406"/>
  <c r="O407"/>
  <c r="O408"/>
  <c r="O406"/>
  <c r="P407"/>
  <c r="P408"/>
  <c r="P406"/>
  <c r="C407"/>
  <c r="C408"/>
  <c r="E414"/>
  <c r="F414"/>
  <c r="G414"/>
  <c r="H414"/>
  <c r="I414"/>
  <c r="J414"/>
  <c r="K414"/>
  <c r="L414"/>
  <c r="M414"/>
  <c r="N414"/>
  <c r="O414"/>
  <c r="P414"/>
  <c r="E415"/>
  <c r="F415"/>
  <c r="G415"/>
  <c r="H415"/>
  <c r="I415"/>
  <c r="J415"/>
  <c r="K415"/>
  <c r="L415"/>
  <c r="M415"/>
  <c r="N415"/>
  <c r="O415"/>
  <c r="P415"/>
  <c r="E416"/>
  <c r="F416"/>
  <c r="G416"/>
  <c r="H416"/>
  <c r="I416"/>
  <c r="J416"/>
  <c r="K416"/>
  <c r="L416"/>
  <c r="M416"/>
  <c r="N416"/>
  <c r="O416"/>
  <c r="P416"/>
  <c r="B3" i="3"/>
  <c r="B6"/>
  <c r="I7"/>
  <c r="I11"/>
  <c r="I6"/>
  <c r="J7"/>
  <c r="J11"/>
  <c r="J6"/>
  <c r="K7"/>
  <c r="K11"/>
  <c r="K6"/>
  <c r="L7"/>
  <c r="L11"/>
  <c r="L6"/>
  <c r="M7"/>
  <c r="M11"/>
  <c r="M6"/>
  <c r="N7"/>
  <c r="N11"/>
  <c r="N6"/>
  <c r="C7"/>
  <c r="C8"/>
  <c r="C9"/>
  <c r="C10"/>
  <c r="C11"/>
  <c r="C12"/>
  <c r="C13"/>
  <c r="C14"/>
  <c r="B15"/>
  <c r="C16"/>
  <c r="C17"/>
  <c r="C18"/>
  <c r="C19"/>
  <c r="C20"/>
  <c r="C21"/>
  <c r="C23"/>
  <c r="B24"/>
  <c r="I25"/>
  <c r="I29"/>
  <c r="I24"/>
  <c r="J25"/>
  <c r="J24"/>
  <c r="K25"/>
  <c r="K24"/>
  <c r="L24"/>
  <c r="M24"/>
  <c r="N24"/>
  <c r="C25"/>
  <c r="L25"/>
  <c r="M25"/>
  <c r="N25"/>
  <c r="C29"/>
  <c r="L29"/>
  <c r="M29"/>
  <c r="N29"/>
  <c r="E36"/>
  <c r="F36"/>
  <c r="G36"/>
  <c r="H36"/>
  <c r="I36"/>
  <c r="J36"/>
  <c r="K36"/>
  <c r="L36"/>
  <c r="M36"/>
  <c r="N36"/>
  <c r="E37"/>
  <c r="F37"/>
  <c r="G37"/>
  <c r="H37"/>
  <c r="I37"/>
  <c r="J37"/>
  <c r="K37"/>
  <c r="L37"/>
  <c r="M37"/>
  <c r="N37"/>
  <c r="E38"/>
  <c r="F38"/>
  <c r="G38"/>
  <c r="H38"/>
  <c r="I38"/>
  <c r="J38"/>
  <c r="K38"/>
  <c r="L38"/>
  <c r="M38"/>
  <c r="N38"/>
  <c r="B66"/>
  <c r="B69"/>
  <c r="I69"/>
  <c r="J69"/>
  <c r="K69"/>
  <c r="L69"/>
  <c r="M69"/>
  <c r="N69"/>
  <c r="C70"/>
  <c r="B73"/>
  <c r="I73"/>
  <c r="J73"/>
  <c r="K73"/>
  <c r="L73"/>
  <c r="M73"/>
  <c r="N73"/>
  <c r="C74"/>
  <c r="B77"/>
  <c r="I78"/>
  <c r="I79"/>
  <c r="I80"/>
  <c r="I77"/>
  <c r="J78"/>
  <c r="J79"/>
  <c r="J80"/>
  <c r="J77"/>
  <c r="K78"/>
  <c r="K79"/>
  <c r="K80"/>
  <c r="K77"/>
  <c r="L78"/>
  <c r="L79"/>
  <c r="L80"/>
  <c r="L77"/>
  <c r="M78"/>
  <c r="M79"/>
  <c r="M80"/>
  <c r="M77"/>
  <c r="N78"/>
  <c r="N79"/>
  <c r="N80"/>
  <c r="N77"/>
  <c r="C78"/>
  <c r="E83"/>
  <c r="F83"/>
  <c r="G83"/>
  <c r="H83"/>
  <c r="I83"/>
  <c r="J83"/>
  <c r="K83"/>
  <c r="L83"/>
  <c r="M83"/>
  <c r="N83"/>
  <c r="E84"/>
  <c r="F84"/>
  <c r="G84"/>
  <c r="H84"/>
  <c r="I84"/>
  <c r="J84"/>
  <c r="K84"/>
  <c r="L84"/>
  <c r="M84"/>
  <c r="N84"/>
  <c r="E85"/>
  <c r="F85"/>
  <c r="G85"/>
  <c r="H85"/>
  <c r="I85"/>
  <c r="J85"/>
  <c r="K85"/>
  <c r="L85"/>
  <c r="M85"/>
  <c r="N85"/>
  <c r="B112"/>
  <c r="B115"/>
  <c r="E115"/>
  <c r="F115"/>
  <c r="G115"/>
  <c r="H115"/>
  <c r="I115"/>
  <c r="J115"/>
  <c r="K115"/>
  <c r="L115"/>
  <c r="M115"/>
  <c r="N115"/>
  <c r="C116"/>
  <c r="C117"/>
  <c r="C118"/>
  <c r="C119"/>
  <c r="B124"/>
  <c r="L124"/>
  <c r="M124"/>
  <c r="N124"/>
  <c r="C125"/>
  <c r="C126"/>
  <c r="C127"/>
  <c r="C128"/>
  <c r="B133"/>
  <c r="L134"/>
  <c r="L135"/>
  <c r="L136"/>
  <c r="L137"/>
  <c r="L138"/>
  <c r="L139"/>
  <c r="L140"/>
  <c r="L133"/>
  <c r="M134"/>
  <c r="M135"/>
  <c r="M136"/>
  <c r="M137"/>
  <c r="M138"/>
  <c r="M139"/>
  <c r="M140"/>
  <c r="M133"/>
  <c r="N134"/>
  <c r="N135"/>
  <c r="N136"/>
  <c r="N137"/>
  <c r="N138"/>
  <c r="N139"/>
  <c r="N140"/>
  <c r="N133"/>
  <c r="C134"/>
  <c r="C135"/>
  <c r="C136"/>
  <c r="C137"/>
  <c r="E144"/>
  <c r="F144"/>
  <c r="G144"/>
  <c r="H144"/>
  <c r="I144"/>
  <c r="J144"/>
  <c r="K144"/>
  <c r="L144"/>
  <c r="M144"/>
  <c r="N144"/>
  <c r="E145"/>
  <c r="F145"/>
  <c r="G145"/>
  <c r="H145"/>
  <c r="I145"/>
  <c r="J145"/>
  <c r="K145"/>
  <c r="L145"/>
  <c r="M145"/>
  <c r="N145"/>
  <c r="E146"/>
  <c r="F146"/>
  <c r="G146"/>
  <c r="H146"/>
  <c r="I146"/>
  <c r="J146"/>
  <c r="K146"/>
  <c r="L146"/>
  <c r="M146"/>
  <c r="N146"/>
  <c r="B4" i="1"/>
  <c r="B7"/>
  <c r="E10"/>
  <c r="E8"/>
  <c r="E12"/>
  <c r="E7"/>
  <c r="F10"/>
  <c r="F8"/>
  <c r="F12"/>
  <c r="F7"/>
  <c r="G10"/>
  <c r="G8"/>
  <c r="G12"/>
  <c r="G7"/>
  <c r="H10"/>
  <c r="H8"/>
  <c r="H12"/>
  <c r="H7"/>
  <c r="I10"/>
  <c r="I8"/>
  <c r="I12"/>
  <c r="I7"/>
  <c r="J10"/>
  <c r="J8"/>
  <c r="J12"/>
  <c r="J7"/>
  <c r="K10"/>
  <c r="K8"/>
  <c r="K12"/>
  <c r="K7"/>
  <c r="L10"/>
  <c r="L8"/>
  <c r="L12"/>
  <c r="L7"/>
  <c r="M10"/>
  <c r="M8"/>
  <c r="M12"/>
  <c r="M7"/>
  <c r="N8"/>
  <c r="N12"/>
  <c r="N7"/>
  <c r="O8"/>
  <c r="O12"/>
  <c r="O7"/>
  <c r="C8"/>
  <c r="C12"/>
  <c r="B16"/>
  <c r="C17"/>
  <c r="C21"/>
  <c r="B25"/>
  <c r="C26"/>
  <c r="C30"/>
  <c r="E30"/>
  <c r="F30"/>
  <c r="G30"/>
  <c r="H30"/>
  <c r="I30"/>
  <c r="J30"/>
  <c r="K30"/>
  <c r="L30"/>
  <c r="M30"/>
  <c r="N30"/>
  <c r="O30"/>
  <c r="C31"/>
  <c r="E37"/>
  <c r="F37"/>
  <c r="G37"/>
  <c r="H37"/>
  <c r="I37"/>
  <c r="J37"/>
  <c r="K37"/>
  <c r="L37"/>
  <c r="M37"/>
  <c r="N37"/>
  <c r="O37"/>
  <c r="E38"/>
  <c r="F38"/>
  <c r="G38"/>
  <c r="H38"/>
  <c r="I38"/>
  <c r="J38"/>
  <c r="K38"/>
  <c r="L38"/>
  <c r="M38"/>
  <c r="N38"/>
  <c r="O38"/>
  <c r="E39"/>
  <c r="F39"/>
  <c r="G39"/>
  <c r="H39"/>
  <c r="I39"/>
  <c r="J39"/>
  <c r="K39"/>
  <c r="L39"/>
  <c r="M39"/>
  <c r="N39"/>
  <c r="O39"/>
  <c r="B2" i="4"/>
  <c r="B5"/>
  <c r="E6"/>
  <c r="E10"/>
  <c r="E5"/>
  <c r="F6"/>
  <c r="F10"/>
  <c r="F5"/>
  <c r="G6"/>
  <c r="G10"/>
  <c r="G5"/>
  <c r="H6"/>
  <c r="H10"/>
  <c r="H5"/>
  <c r="I6"/>
  <c r="I10"/>
  <c r="I5"/>
  <c r="J6"/>
  <c r="J10"/>
  <c r="J5"/>
  <c r="K6"/>
  <c r="K10"/>
  <c r="K5"/>
  <c r="L6"/>
  <c r="L10"/>
  <c r="L5"/>
  <c r="M6"/>
  <c r="M10"/>
  <c r="M5"/>
  <c r="B6"/>
  <c r="B10"/>
  <c r="B11"/>
  <c r="B12"/>
  <c r="B13"/>
  <c r="B14"/>
  <c r="B16"/>
  <c r="E17"/>
  <c r="E21"/>
  <c r="E16"/>
  <c r="F17"/>
  <c r="F21"/>
  <c r="F16"/>
  <c r="G17"/>
  <c r="G21"/>
  <c r="G16"/>
  <c r="H17"/>
  <c r="H21"/>
  <c r="H16"/>
  <c r="I17"/>
  <c r="I21"/>
  <c r="I16"/>
  <c r="J17"/>
  <c r="J21"/>
  <c r="J16"/>
  <c r="K17"/>
  <c r="K21"/>
  <c r="K16"/>
  <c r="L17"/>
  <c r="L21"/>
  <c r="L16"/>
  <c r="M17"/>
  <c r="M21"/>
  <c r="M16"/>
  <c r="B17"/>
  <c r="B18"/>
  <c r="B19"/>
  <c r="B20"/>
  <c r="B21"/>
  <c r="B22"/>
  <c r="B23"/>
  <c r="B24"/>
  <c r="B25"/>
  <c r="B27"/>
  <c r="E28"/>
  <c r="E29"/>
  <c r="E30"/>
  <c r="E31"/>
  <c r="E32"/>
  <c r="E27"/>
  <c r="F28"/>
  <c r="F29"/>
  <c r="F30"/>
  <c r="F31"/>
  <c r="F32"/>
  <c r="F27"/>
  <c r="G28"/>
  <c r="G29"/>
  <c r="G30"/>
  <c r="G31"/>
  <c r="G32"/>
  <c r="G27"/>
  <c r="H28"/>
  <c r="H29"/>
  <c r="H30"/>
  <c r="H31"/>
  <c r="H32"/>
  <c r="H27"/>
  <c r="I28"/>
  <c r="I29"/>
  <c r="I30"/>
  <c r="I31"/>
  <c r="I32"/>
  <c r="I27"/>
  <c r="J28"/>
  <c r="J29"/>
  <c r="J30"/>
  <c r="J31"/>
  <c r="J32"/>
  <c r="J27"/>
  <c r="K28"/>
  <c r="K29"/>
  <c r="K30"/>
  <c r="K31"/>
  <c r="K32"/>
  <c r="K27"/>
  <c r="L28"/>
  <c r="L29"/>
  <c r="L30"/>
  <c r="L31"/>
  <c r="L32"/>
  <c r="L27"/>
  <c r="M28"/>
  <c r="M29"/>
  <c r="M30"/>
  <c r="M31"/>
  <c r="M32"/>
  <c r="M27"/>
  <c r="B28"/>
  <c r="B29"/>
  <c r="B30"/>
  <c r="B31"/>
  <c r="B32"/>
  <c r="B33"/>
  <c r="E33"/>
  <c r="F33"/>
  <c r="G33"/>
  <c r="H33"/>
  <c r="I33"/>
  <c r="J33"/>
  <c r="K33"/>
  <c r="L33"/>
  <c r="M33"/>
  <c r="B34"/>
  <c r="E34"/>
  <c r="F34"/>
  <c r="G34"/>
  <c r="H34"/>
  <c r="I34"/>
  <c r="J34"/>
  <c r="K34"/>
  <c r="L34"/>
  <c r="M34"/>
  <c r="B35"/>
  <c r="E35"/>
  <c r="F35"/>
  <c r="G35"/>
  <c r="H35"/>
  <c r="I35"/>
  <c r="J35"/>
  <c r="K35"/>
  <c r="L35"/>
  <c r="M35"/>
  <c r="B36"/>
  <c r="E36"/>
  <c r="F36"/>
  <c r="G36"/>
  <c r="H36"/>
  <c r="I36"/>
  <c r="J36"/>
  <c r="K36"/>
  <c r="L36"/>
  <c r="M36"/>
  <c r="E40"/>
  <c r="F40"/>
  <c r="G40"/>
  <c r="H40"/>
  <c r="I40"/>
  <c r="J40"/>
  <c r="K40"/>
  <c r="L40"/>
  <c r="M40"/>
  <c r="E41"/>
  <c r="F41"/>
  <c r="G41"/>
  <c r="H41"/>
  <c r="I41"/>
  <c r="J41"/>
  <c r="K41"/>
  <c r="L41"/>
  <c r="M41"/>
  <c r="E42"/>
  <c r="F42"/>
  <c r="G42"/>
  <c r="H42"/>
  <c r="I42"/>
  <c r="J42"/>
  <c r="K42"/>
  <c r="L42"/>
  <c r="M42"/>
</calcChain>
</file>

<file path=xl/sharedStrings.xml><?xml version="1.0" encoding="utf-8"?>
<sst xmlns="http://schemas.openxmlformats.org/spreadsheetml/2006/main" count="607" uniqueCount="440">
  <si>
    <t xml:space="preserve">Numbers reflect full-time-equivalent counting as calculated by this author. According to SIES, Ministry of Education in Chile, the rationale for the chilean case is to divide the total number of listed professors by 44 hours, which is the total number of hours equal to a full-time academic position in Chile. </t>
    <phoneticPr fontId="2" type="noConversion"/>
  </si>
  <si>
    <t>Faculty in Professional Institutes as well as Technical Training Centers are also included.</t>
    <phoneticPr fontId="2" type="noConversion"/>
  </si>
  <si>
    <t>Includes Architecture</t>
    <phoneticPr fontId="2" type="noConversion"/>
  </si>
  <si>
    <t>www.cftlavera.cl</t>
  </si>
  <si>
    <t>www.magnos.cl</t>
  </si>
  <si>
    <t>www.manpower.cl</t>
  </si>
  <si>
    <t>www.cftmassachusetts.cl</t>
  </si>
  <si>
    <t>www.cftosorno.cl</t>
  </si>
  <si>
    <t>www.soeduc.cl</t>
  </si>
  <si>
    <t>www.cftprodata.cl</t>
  </si>
  <si>
    <t>www.profasoc.cl</t>
  </si>
  <si>
    <t>www.tecnologicoprotec.cl</t>
  </si>
  <si>
    <t>www.cftsalesianos.cl</t>
  </si>
  <si>
    <t>www.cftsanagustin.cl</t>
  </si>
  <si>
    <t>www.simonbolivarcft.cl</t>
  </si>
  <si>
    <t>www.cfttwk.cl</t>
  </si>
  <si>
    <t>www.cftuvalpo.cl</t>
  </si>
  <si>
    <t>www.ucevalpo.cl</t>
  </si>
  <si>
    <t>Source: Compendio Historico, Sistema Informacion en Educacion Superior, Ministerio de Educacion, Chile. http://www.mifuturo.cl/index.php/informacion-del-sies/compendio-historico</t>
  </si>
  <si>
    <t>Universities</t>
    <phoneticPr fontId="3" type="noConversion"/>
  </si>
  <si>
    <t>Professional Institutes</t>
    <phoneticPr fontId="3" type="noConversion"/>
  </si>
  <si>
    <t>Technical Training Centers</t>
    <phoneticPr fontId="3" type="noConversion"/>
  </si>
  <si>
    <t xml:space="preserve">1, 2 </t>
    <phoneticPr fontId="2" type="noConversion"/>
  </si>
  <si>
    <t>5. Medical or Odontological specialization</t>
    <phoneticPr fontId="2" type="noConversion"/>
  </si>
  <si>
    <t>5. Medical or Odontological specialization</t>
    <phoneticPr fontId="2" type="noConversion"/>
  </si>
  <si>
    <t xml:space="preserve"> </t>
    <phoneticPr fontId="2" type="noConversion"/>
  </si>
  <si>
    <t>A</t>
    <phoneticPr fontId="2" type="noConversion"/>
  </si>
  <si>
    <t>B</t>
    <phoneticPr fontId="2" type="noConversion"/>
  </si>
  <si>
    <t>C</t>
    <phoneticPr fontId="2" type="noConversion"/>
  </si>
  <si>
    <t>A</t>
    <phoneticPr fontId="2" type="noConversion"/>
  </si>
  <si>
    <t>C</t>
    <phoneticPr fontId="2" type="noConversion"/>
  </si>
  <si>
    <t>CFT ESCUELA CULINARIA FRANCESA - ECOLE</t>
  </si>
  <si>
    <t>CFT ESCUELA DE ARTES APLICADAS OFICIOS DEL FUEGO</t>
  </si>
  <si>
    <t>CFT ESCUELA DE INTERPRETES INCENI</t>
  </si>
  <si>
    <t>CFT ESCUELA SUPERIOR DE ADMINISTRACIÓN DE NEGOCIOS DEL NORTE - ESANE DEL NORTE</t>
  </si>
  <si>
    <t>CFT ESPERANZA JOVEN</t>
  </si>
  <si>
    <t>CFT ESTUDIO PROFESOR VALERO</t>
  </si>
  <si>
    <t>CFT FONTANAR</t>
  </si>
  <si>
    <t>CFT ICEL</t>
  </si>
  <si>
    <t>CFT INACAP</t>
  </si>
  <si>
    <t>CFT INSTITUTO CENTRAL DE CAPACITACIÓN EDUCACIONAL ICCE</t>
  </si>
  <si>
    <t>CFT INSTITUTO DE SECRETARIADO INSEC</t>
  </si>
  <si>
    <t>CFT INSTITUTO SUPERIOR ALEMÁN DE COMERCIO INSALCO</t>
  </si>
  <si>
    <t>CFT INSTITUTO SUPERIOR DE ESTUDIOS JURÍDICOS CANON</t>
  </si>
  <si>
    <t>CFT INSTITUTO TECNOLÓGICO DE CHILE - I.T.C.</t>
  </si>
  <si>
    <t>CFT IPROSEC</t>
  </si>
  <si>
    <t>CFT JAVIERA CARRERA</t>
  </si>
  <si>
    <t>CFT JORGE ALVAREZ ECHEVERRÍA</t>
  </si>
  <si>
    <t>CFT JUAN BOHON</t>
  </si>
  <si>
    <t>CFT LA ARAUCANA</t>
  </si>
  <si>
    <t>CFT LAPLACE</t>
  </si>
  <si>
    <t>CFT LOS LEONES</t>
  </si>
  <si>
    <t>CFT LOTA-ARAUCO</t>
  </si>
  <si>
    <t>CFT LUIS ALBERTO VERA</t>
  </si>
  <si>
    <t>CFT MAGNOS</t>
  </si>
  <si>
    <t>CFT MANPOWER</t>
  </si>
  <si>
    <t>CFT MASSACHUSETTS</t>
  </si>
  <si>
    <t>CFT OSORNO</t>
  </si>
  <si>
    <t>CFT PROANDES</t>
  </si>
  <si>
    <t>CFT PRODATA</t>
  </si>
  <si>
    <t>CFT PROFASOC</t>
  </si>
  <si>
    <t>CFT PROTEC</t>
  </si>
  <si>
    <t>CFT SALESIANOS DON BOSCO</t>
  </si>
  <si>
    <t>CFT SAN AGUSTÍN DE TALCA</t>
  </si>
  <si>
    <t>CFT SANTO TOMÁS</t>
  </si>
  <si>
    <t>CFT SIMÓN BOLIVAR</t>
  </si>
  <si>
    <t>CFT TEODORO WICKEL KLUWEN</t>
  </si>
  <si>
    <t>CFT U VALPO</t>
  </si>
  <si>
    <t>CFT UCEVALPO</t>
  </si>
  <si>
    <t>CFT UDA</t>
  </si>
  <si>
    <t>www.ipalpes.cl</t>
  </si>
  <si>
    <t>www.cftandresbello.cl</t>
  </si>
  <si>
    <t>www.barrosarana.cl</t>
  </si>
  <si>
    <t>www.escueladecomercio.cl</t>
  </si>
  <si>
    <t>www.ceduc.cl</t>
  </si>
  <si>
    <t>www.ceitec.cl</t>
  </si>
  <si>
    <t>www.cftcenco.cl</t>
  </si>
  <si>
    <t>www.paulinadiard.cl</t>
  </si>
  <si>
    <t>www.infomed.cl</t>
  </si>
  <si>
    <t>www.cftcepa.cl</t>
  </si>
  <si>
    <t>www.cftceponal.cl</t>
  </si>
  <si>
    <t>www.creciceducacion.cl</t>
  </si>
  <si>
    <t>www.crownliet.cl</t>
  </si>
  <si>
    <t>www.asimpres.cl</t>
  </si>
  <si>
    <t>www.cfttarapaca.cl</t>
  </si>
  <si>
    <t>www.idma.cl</t>
  </si>
  <si>
    <t>www.cfteducap.cl</t>
  </si>
  <si>
    <t>www.ecf.cl</t>
  </si>
  <si>
    <t>www.artesdelfuego.cl</t>
  </si>
  <si>
    <t>www.inceni.cl</t>
  </si>
  <si>
    <t>www.esanedelnorte.cl</t>
  </si>
  <si>
    <t>www.esperanzajoven.cl</t>
  </si>
  <si>
    <t>www.bailesvalero.cl</t>
  </si>
  <si>
    <t>www.fontanar.cl</t>
  </si>
  <si>
    <t>www.icel.cl</t>
  </si>
  <si>
    <t>www.icce.cl</t>
  </si>
  <si>
    <t>www.institutoinsec.cl</t>
  </si>
  <si>
    <t>www.insalco.cl</t>
  </si>
  <si>
    <t>www.institutocanon.cl</t>
  </si>
  <si>
    <t>www.itc.cl</t>
  </si>
  <si>
    <t>www.cftiprosec.cl</t>
  </si>
  <si>
    <t>www.cftjavieracarrera.cl</t>
  </si>
  <si>
    <t>www.jae.cl</t>
  </si>
  <si>
    <t>www.juanbohon.cl</t>
  </si>
  <si>
    <t>www.laaraucana.cl</t>
  </si>
  <si>
    <t>www.laplace.cl</t>
  </si>
  <si>
    <t>www.cftlotarauco.cl</t>
  </si>
  <si>
    <t>IP INSTITUTO DE ESTUDIOS BANCARIOS GUILLERMO SUBERCASEAUX</t>
  </si>
  <si>
    <t>IP INSTITUTO INTERNACIONAL DE ARTES CULINARIAS Y SERVICIOS</t>
  </si>
  <si>
    <t>IP INSTITUTO NACIONAL DEL FÚTBOL</t>
  </si>
  <si>
    <t>IP INSTITUTO SUPERIOR DE ARTES Y CIENCIAS DE LA COMUNICACIÓN</t>
  </si>
  <si>
    <t>IP IPEGE</t>
  </si>
  <si>
    <t>IP LA ARAUCANA</t>
  </si>
  <si>
    <t>IP LATINOAMERICANO DE COMERCIO EXTERIOR</t>
  </si>
  <si>
    <t>IP LIBERTADOR DE LOS ANDES</t>
  </si>
  <si>
    <t>IP LOS LAGOS</t>
  </si>
  <si>
    <t>IP LOS LEONES</t>
  </si>
  <si>
    <t>IP PROJAZZ</t>
  </si>
  <si>
    <t>IP PROVIDENCIA</t>
  </si>
  <si>
    <t>IP SANTO TOMÁS</t>
  </si>
  <si>
    <t>IP VERTICAL</t>
  </si>
  <si>
    <t>IP DE ARTES ESCÉNICAS KAREN CONNOLLY</t>
  </si>
  <si>
    <t>IP MAR FUTURO</t>
  </si>
  <si>
    <t>www.unachile.cl</t>
  </si>
  <si>
    <t>www.amatthei.cl</t>
  </si>
  <si>
    <t>www.aiep.cl</t>
  </si>
  <si>
    <t>www.lbi.cl</t>
  </si>
  <si>
    <t>www.ipap.cl</t>
  </si>
  <si>
    <t>www.carloscasanueva.cl</t>
  </si>
  <si>
    <t>www.norteamericano.cl</t>
  </si>
  <si>
    <t>www.britanico.cl</t>
  </si>
  <si>
    <t>www.ipciisa.cl</t>
  </si>
  <si>
    <t>www.arcos.cl</t>
  </si>
  <si>
    <t>www.ipdechile.cl</t>
  </si>
  <si>
    <t>www.ipcc.cl</t>
  </si>
  <si>
    <t>www.incacea.cl</t>
  </si>
  <si>
    <t>www.helenkeller.cl</t>
  </si>
  <si>
    <t>www.enac.cl</t>
  </si>
  <si>
    <t>www.iprola.cl</t>
  </si>
  <si>
    <t>www.vallecentral.cl</t>
  </si>
  <si>
    <t>www.dportales.cl</t>
  </si>
  <si>
    <t>www.virginiogomez.cl</t>
  </si>
  <si>
    <t>www.duoc.cl</t>
  </si>
  <si>
    <t>www.eatri.cl</t>
  </si>
  <si>
    <t>www.escuelacine.cl</t>
  </si>
  <si>
    <t>www.ecas.cl</t>
  </si>
  <si>
    <t>www.emoderna.cl</t>
  </si>
  <si>
    <t>www.esucomex.cl</t>
  </si>
  <si>
    <t>www.hogarcatequistico.cl</t>
  </si>
  <si>
    <t>www.ieb.cl</t>
  </si>
  <si>
    <t>www.culinary.cl</t>
  </si>
  <si>
    <t>www.inaf.cl</t>
  </si>
  <si>
    <t>www.ipege.cl</t>
  </si>
  <si>
    <t>www.ipla.cl</t>
  </si>
  <si>
    <t>www.iplacex.cl</t>
  </si>
  <si>
    <t>www.institutolibertador.cl</t>
  </si>
  <si>
    <t>www.iploslagos.cl</t>
  </si>
  <si>
    <t>www.projazz.cl</t>
  </si>
  <si>
    <t>www.ipp.cl</t>
  </si>
  <si>
    <t>www.santotomas.cl/ipcft</t>
  </si>
  <si>
    <t>www.institutovertical.cl</t>
  </si>
  <si>
    <t>www.karenconnolly.cl/instituto-profesional-de-artes-escenicas/</t>
  </si>
  <si>
    <t>www.marfuturo.cl</t>
  </si>
  <si>
    <t>CFT ALEXANDER VON HUMBOLDT</t>
  </si>
  <si>
    <t>CFT ALFA</t>
  </si>
  <si>
    <t>CFT ALPES</t>
  </si>
  <si>
    <t>CFT ANDRÉS BELLO</t>
  </si>
  <si>
    <t>CFT BARROS ARANA</t>
  </si>
  <si>
    <t>CFT CÁMARA DE COMERCIO DE SANTIAGO</t>
  </si>
  <si>
    <t>CFT CEDUC-UCN</t>
  </si>
  <si>
    <t>CFT CEITEC</t>
  </si>
  <si>
    <t>CFT CENCO</t>
  </si>
  <si>
    <t>CFT CENTRO DE ENSEÑANZA DE ALTA COSTURA PAULINA DIARD</t>
  </si>
  <si>
    <t>CFT CENTRO TECNOLÓGICO SUPERIOR INFOMED</t>
  </si>
  <si>
    <t>CFT CEPA DE LA III REGIÓN</t>
  </si>
  <si>
    <t>CFT CEPONAL</t>
  </si>
  <si>
    <t>CFT CRECIC</t>
  </si>
  <si>
    <t>CFT CROWNLIET</t>
  </si>
  <si>
    <t>CFT DE ENAC</t>
  </si>
  <si>
    <t>CFT DE LA INDUSTRIA GRÁFICA</t>
  </si>
  <si>
    <t>CFT DE TARAPACÁ</t>
  </si>
  <si>
    <t>CFT DEL MEDIO AMBIENTE</t>
  </si>
  <si>
    <t>CFT DIEGO PORTALES</t>
  </si>
  <si>
    <t>CFT DUOC UC</t>
  </si>
  <si>
    <t>CFT EDUCAP</t>
  </si>
  <si>
    <t>www.uahurtado.cl</t>
  </si>
  <si>
    <t>www.uas.cl</t>
  </si>
  <si>
    <t>www.ubo.cl</t>
  </si>
  <si>
    <t>www.ubolivariana.cl</t>
  </si>
  <si>
    <t>www.ucsh.cl</t>
  </si>
  <si>
    <t>www.ucentral.cl</t>
  </si>
  <si>
    <t>www.ubritanica.cl</t>
  </si>
  <si>
    <t>www.uac.cl</t>
  </si>
  <si>
    <t>www.uarcis.cl</t>
  </si>
  <si>
    <t>www.uniacc.cl</t>
  </si>
  <si>
    <t>www.uamericas.cl</t>
  </si>
  <si>
    <t>www.uandes.cl</t>
  </si>
  <si>
    <t>www.uvm.cl</t>
  </si>
  <si>
    <t>www.udd.cl</t>
  </si>
  <si>
    <t>www.udelmar.cl</t>
  </si>
  <si>
    <t>www.upacifico.cl</t>
  </si>
  <si>
    <t>www.udp.cl</t>
  </si>
  <si>
    <t>www.finisterrae.cl</t>
  </si>
  <si>
    <t>www.ugm.cl</t>
  </si>
  <si>
    <t>www.unicit.cl</t>
  </si>
  <si>
    <t>www.uisek.cl</t>
  </si>
  <si>
    <t>www.ulaaraucana.cl</t>
  </si>
  <si>
    <t>www.ulare.cl</t>
  </si>
  <si>
    <t>www.ipleones.cl</t>
  </si>
  <si>
    <t>www.umayor.cl</t>
  </si>
  <si>
    <t>www.umcervantes.cl</t>
  </si>
  <si>
    <t>www.unab.cl</t>
  </si>
  <si>
    <t>www.upv.cl</t>
  </si>
  <si>
    <t>www.uss.cl</t>
  </si>
  <si>
    <t>www.santotomas.cl</t>
  </si>
  <si>
    <t>www.inacap.cl</t>
  </si>
  <si>
    <t>www.ucinf.cl</t>
  </si>
  <si>
    <t>PONTIFICIA UNIVERSIDAD CATÓLICA DE CHILE</t>
  </si>
  <si>
    <t>PONTIFICIA UNIVERSIDAD CATÓLICA DE VALPARAÍSO</t>
  </si>
  <si>
    <t>UNIVERSIDAD AUSTRAL DE CHILE</t>
  </si>
  <si>
    <t>UNIVERSIDAD CATÓLICA DE LA SANTÍSIMA CONCEPCIÓN</t>
  </si>
  <si>
    <t>UNIVERSIDAD CATÓLICA DE TEMUCO</t>
  </si>
  <si>
    <t>UNIVERSIDAD CATÓLICA DEL MAULE</t>
  </si>
  <si>
    <t>UNIVERSIDAD CATÓLICA DEL NORTE</t>
  </si>
  <si>
    <t>UNIVERSIDAD DE CONCEPCIÓN</t>
  </si>
  <si>
    <t>UNIVERSIDAD TÉCNICA FEDERICO SANTA MARÍA</t>
  </si>
  <si>
    <t>www.puc.cl</t>
  </si>
  <si>
    <t>www.ucv.cl</t>
  </si>
  <si>
    <t>www.uach.cl</t>
  </si>
  <si>
    <t>www.ucsc.cl</t>
  </si>
  <si>
    <t>www.uct.cl</t>
  </si>
  <si>
    <t>www.ucm.cl</t>
  </si>
  <si>
    <t>www.ucn.cl</t>
  </si>
  <si>
    <t>www.uda.cl</t>
  </si>
  <si>
    <t>www.udec.cl</t>
  </si>
  <si>
    <t>www.usm.cl</t>
  </si>
  <si>
    <t>IP ADVENTISTA</t>
  </si>
  <si>
    <t>IP AGRARIO ADOLFO MATTHEI</t>
  </si>
  <si>
    <t>IP AIEP</t>
  </si>
  <si>
    <t>IP ALEMÁN WILHELM VON HUMBOLDT</t>
  </si>
  <si>
    <t>IP ARTURO PRAT</t>
  </si>
  <si>
    <t>IP CAMPUS</t>
  </si>
  <si>
    <t>IP CARLOS CASANUEVA</t>
  </si>
  <si>
    <t>IP CHILENO NORTEAMERICANO</t>
  </si>
  <si>
    <t>IP CHILENO-BRITANICO DE CULTURA</t>
  </si>
  <si>
    <t>IP CIISA</t>
  </si>
  <si>
    <t>IP DE ARTE Y COMUNICACIÓN ARCOS</t>
  </si>
  <si>
    <t>IP DE CHILE</t>
  </si>
  <si>
    <t>IP DE CIENCIAS DE LA COMPUTACIÓN ACUARIO DATA</t>
  </si>
  <si>
    <t>IP DE CIENCIAS Y ARTES INCACEA</t>
  </si>
  <si>
    <t>IP DE CIENCIAS Y EDUCACIÓN HELEN KELLER</t>
  </si>
  <si>
    <t>IP DE ENAC</t>
  </si>
  <si>
    <t>IP DE LOS ANGELES</t>
  </si>
  <si>
    <t>IP DEL VALLE CENTRAL</t>
  </si>
  <si>
    <t>IP DIEGO PORTALES</t>
  </si>
  <si>
    <t>IP DR. VIRGINIO GÓMEZ G.</t>
  </si>
  <si>
    <t>IP DUOC UC</t>
  </si>
  <si>
    <t>IP EATRI INSTITUTO PROFESIONAL</t>
  </si>
  <si>
    <t>IP ESCUELA DE CINE DE CHILE</t>
  </si>
  <si>
    <t>IP ESCUELA DE CONTADORES AUDITORES DE SANTIAGO</t>
  </si>
  <si>
    <t>IP ESCUELA MODERNA DE MÚSICA</t>
  </si>
  <si>
    <t>IP ESUCOMEX</t>
  </si>
  <si>
    <t>IP HOGAR CATEQUÍSTICO</t>
  </si>
  <si>
    <t>IP INACAP</t>
  </si>
  <si>
    <t xml:space="preserve">FOR 2001-2004 statistics  on enrollment by type of institution do not allow for a distinction between public and old private universities.  A distinction between universities with (CRUCH = PUBLIC + OLD PRIVATE) and without public funding (NEW PRIVATE) is used instead. </t>
  </si>
  <si>
    <t>Statistics on enrollments for public institutions for years 2001-2004 include here both public universities and old private universities (CRUCH universities). Data for years 2005 onwards allow for a more detailed breakdown between private (old and new) and public universities.</t>
  </si>
  <si>
    <t>List of private institutions, as of August 2013</t>
  </si>
  <si>
    <t>Nº</t>
  </si>
  <si>
    <t>Name of institution</t>
  </si>
  <si>
    <t>WEB</t>
  </si>
  <si>
    <t>UNIVERSIDAD ACADEMIA DE HUMANISMO CRISTIANO</t>
  </si>
  <si>
    <t>UNIVERSIDAD ADOLFO IBAÑEZ</t>
  </si>
  <si>
    <t>UNIVERSIDAD ADVENTISTA DE CHILE</t>
  </si>
  <si>
    <t>UNIVERSIDAD ALBERTO HURTADO</t>
  </si>
  <si>
    <t>UNIVERSIDAD AUTÓNOMA DE CHILE</t>
  </si>
  <si>
    <t>UNIVERSIDAD BERNARDO O'HIGGINS</t>
  </si>
  <si>
    <t>UNIVERSIDAD BOLIVARIANA</t>
  </si>
  <si>
    <t>UNIVERSIDAD CATÓLICA SILVA HENRÍQUEZ</t>
  </si>
  <si>
    <t>UNIVERSIDAD CENTRAL DE CHILE</t>
  </si>
  <si>
    <t>UNIVERSIDAD CHILENO BRITANICA DE CULTURA</t>
  </si>
  <si>
    <t>UNIVERSIDAD DE ACONCAGUA</t>
  </si>
  <si>
    <t>UNIVERSIDAD DE ARTE Y CIENCIAS SOCIALES ARCIS</t>
  </si>
  <si>
    <t>UNIVERSIDAD DE ARTES, CIENCIAS Y COMUNICACIÓN - UNIACC</t>
  </si>
  <si>
    <t>UNIVERSIDAD DE LAS AMÉRICAS</t>
  </si>
  <si>
    <t>UNIVERSIDAD DE LOS ANDES</t>
  </si>
  <si>
    <t>UNIVERSIDAD DE VIÑA DEL MAR</t>
  </si>
  <si>
    <t>UNIVERSIDAD DEL DESARROLLO</t>
  </si>
  <si>
    <t>UNIVERSIDAD DEL MAR</t>
  </si>
  <si>
    <t>UNIVERSIDAD DEL PACÍFICO</t>
  </si>
  <si>
    <t>UNIVERSIDAD DIEGO PORTALES</t>
  </si>
  <si>
    <t>UNIVERSIDAD FINIS TERRAE</t>
  </si>
  <si>
    <t>UNIVERSIDAD GABRIELA MISTRAL</t>
  </si>
  <si>
    <t>UNIVERSIDAD IBEROAMERICANA DE CIENCIAS Y TECNOLOGÍA, UNICIT</t>
  </si>
  <si>
    <t>UNIVERSIDAD INTERNACIONAL SEK</t>
  </si>
  <si>
    <t>UNIVERSIDAD LA ARAUCANA</t>
  </si>
  <si>
    <t>UNIVERSIDAD LA REPÚBLICA</t>
  </si>
  <si>
    <t>UNIVERSIDAD LOS LEONES (ex Universidad Marítima)</t>
  </si>
  <si>
    <t>UNIVERSIDAD MAYOR</t>
  </si>
  <si>
    <t>UNIVERSIDAD MIGUEL DE CERVANTES</t>
  </si>
  <si>
    <t>UNIVERSIDAD NACIONAL ANDRÉS BELLO</t>
  </si>
  <si>
    <t>UNIVERSIDAD PEDRO DE VALDIVIA</t>
  </si>
  <si>
    <t>UNIVERSIDAD SAN SEBASTIÁN</t>
  </si>
  <si>
    <t>UNIVERSIDAD SANTO TOMÁS</t>
  </si>
  <si>
    <t>UNIVERSIDAD TECNOLÓGICA DE CHILE INACAP</t>
  </si>
  <si>
    <t>UNIVERSIDAD UCINF</t>
  </si>
  <si>
    <t>www.academia.cl</t>
  </si>
  <si>
    <t>www.uai.cl</t>
  </si>
  <si>
    <t>www.unach.cl</t>
  </si>
  <si>
    <t>Includes Journalism and Information, and Social Services</t>
  </si>
  <si>
    <t xml:space="preserve">Includes Computing and Environmental Services </t>
  </si>
  <si>
    <t>2.1 Doctoral</t>
  </si>
  <si>
    <t>2.2 Master</t>
  </si>
  <si>
    <t>2.3. Other</t>
  </si>
  <si>
    <t>Total undergraduate enrollments/Total enrollments</t>
  </si>
  <si>
    <t>Private undergraduate enrollments/Total private enrollments</t>
  </si>
  <si>
    <t>Public undergraduate enrollments/Total public enrollments</t>
  </si>
  <si>
    <t>Professional institutes offer four to five-year programs in fields not reserved to universities. They can grant professional degrees, but not academic degrees.</t>
  </si>
  <si>
    <t>Female enrollments in public institutions/Total enrollments in public institutions</t>
  </si>
  <si>
    <t>Total enrollments in capital city/Total enrollments</t>
  </si>
  <si>
    <t>Private enrollments in capital city/Total private enrollments</t>
  </si>
  <si>
    <t>2,3</t>
  </si>
  <si>
    <t>Statistics on enrollments by field of knowledge do not allow for distinction between private and public. A disctintion between institutions with or without public funding is used instead.  Both public and old private universities receive public funding, while new private universities do not.</t>
  </si>
  <si>
    <t>http://www.mifuturo.cl/index.php/informacion-del-sies/estructura-compendio</t>
  </si>
  <si>
    <t>Compendio Historico de Educación Superior</t>
  </si>
  <si>
    <t>http://www.cned.cl/public/Secciones/SeccionIndicesEstadisticas/indices_estadisticas_BDS.aspx</t>
  </si>
  <si>
    <t>Base de Datos personal academico</t>
  </si>
  <si>
    <t>Provides statistics on faculty personnel by type of institution, age, educational attainment, geographical region, nationality, and number of hours worked per week.</t>
  </si>
  <si>
    <t>Servicio de Informacion en Educacion Superior (SIES), Ministry of Education</t>
  </si>
  <si>
    <t>http://www.mifuturo.cl/index.php/bases-de-datos/academicos</t>
  </si>
  <si>
    <t>Enrollments by gender includes undergraduate enrollment only</t>
  </si>
  <si>
    <t>1, **</t>
  </si>
  <si>
    <t>"Old" private universities were founded prior to to the 1981 higher education reform. The category includes branches of old privates which became independent universities in the 1990s.</t>
  </si>
  <si>
    <t>"New" private universities were founded as a result of the 1981 higher education reform, which inaugurated an era of proliferation of private institutions.</t>
  </si>
  <si>
    <t>Technical training centers offer two-year vocational and technical programs.</t>
  </si>
  <si>
    <t>Private enrollments/Total enrollments</t>
  </si>
  <si>
    <t>Enrollments in private universities/Total private enrollments</t>
  </si>
  <si>
    <t>Enrollments in private universities/Total university enrollments</t>
  </si>
  <si>
    <t>For definitions of types of institutions below, see Notes 1-4 in table I.1.</t>
  </si>
  <si>
    <t>Female enrollments/Total enrollments</t>
  </si>
  <si>
    <t>Female enrollments in private institutions/Total enrollments in private institutions</t>
  </si>
  <si>
    <t>Full time enrollments/Total enrollments</t>
  </si>
  <si>
    <t>Private full time enrollments/Total private enrollments</t>
  </si>
  <si>
    <t>Public full time enrollments/Total public enrollments</t>
  </si>
  <si>
    <t>Name of source</t>
  </si>
  <si>
    <t>Description of source and URL address</t>
  </si>
  <si>
    <t>Sponsor of site</t>
  </si>
  <si>
    <t>Period of updating</t>
  </si>
  <si>
    <t>Ministry of Education, Higher Education Division</t>
  </si>
  <si>
    <t>Annual</t>
  </si>
  <si>
    <t>Public onsite enrollments/Total public enrollments</t>
  </si>
  <si>
    <t>A. Private Institutions</t>
  </si>
  <si>
    <t>Public enrollments in capital city/Total public enrollments</t>
  </si>
  <si>
    <t>Total onsite enrollments/Total enrollments</t>
  </si>
  <si>
    <t>Private onsite enrollments/Total private enrollments</t>
  </si>
  <si>
    <t>76 Social service</t>
  </si>
  <si>
    <t>Services</t>
  </si>
  <si>
    <t>81 Personal services</t>
  </si>
  <si>
    <t>84 Transport service</t>
  </si>
  <si>
    <t>85 Environmental protection</t>
  </si>
  <si>
    <t>86 Security service</t>
  </si>
  <si>
    <t>Category</t>
  </si>
  <si>
    <t>Notes</t>
  </si>
  <si>
    <t>"Old" private universities</t>
  </si>
  <si>
    <t>Technical training centers</t>
  </si>
  <si>
    <t>Universities</t>
  </si>
  <si>
    <t>Ratios:</t>
  </si>
  <si>
    <t>Number of private institutions/Total number of institutions</t>
  </si>
  <si>
    <t>Number of private universities/Total number private institutions</t>
  </si>
  <si>
    <t>Number of private universities/Total number of universities</t>
  </si>
  <si>
    <t>Notes about data presented above:</t>
  </si>
  <si>
    <t>Nºnote</t>
  </si>
  <si>
    <t>Explanation</t>
  </si>
  <si>
    <t>This compendium is organized in four parts. The first provides global figures on numbers and types of institutions from 1990 onwards. The second and third sections provide statistics on enrollments and graduates, respectively, according to various dimensions, and for universities, professional institutes and technical training centers. The fourth section deals with statistics on funding for higher education, specially public funding.</t>
  </si>
  <si>
    <t>Publicación INDICES</t>
  </si>
  <si>
    <t>General programmes</t>
  </si>
  <si>
    <t>01 Basic programmes</t>
  </si>
  <si>
    <t>141 Teacher training</t>
  </si>
  <si>
    <t>142 Education science</t>
  </si>
  <si>
    <t>Humanities and Arts</t>
  </si>
  <si>
    <t xml:space="preserve">21 Arts </t>
  </si>
  <si>
    <t>22 Humanities</t>
  </si>
  <si>
    <t>Social Sciences, Business and Law</t>
  </si>
  <si>
    <t>31 Social and Behavioural science</t>
  </si>
  <si>
    <t>32 Journalism and information</t>
  </si>
  <si>
    <t>34 Business and administration</t>
  </si>
  <si>
    <t>38 Law</t>
  </si>
  <si>
    <t>Science</t>
  </si>
  <si>
    <t>42 Life sciences</t>
  </si>
  <si>
    <t>44 Physical sciences</t>
  </si>
  <si>
    <t>46 Mathematics and statistics</t>
  </si>
  <si>
    <t>48 Computing</t>
  </si>
  <si>
    <t>Engineering, Manufacturing and Construction</t>
  </si>
  <si>
    <t>52 Engineering and engineering trades</t>
  </si>
  <si>
    <t>54 Manufacturing and processing</t>
  </si>
  <si>
    <t>58 Architecture and building</t>
  </si>
  <si>
    <t>Agriculture</t>
  </si>
  <si>
    <t>62 Agriculture, forestry and fishery</t>
  </si>
  <si>
    <t>64 Veterinary</t>
  </si>
  <si>
    <t>Health ands Welfare</t>
  </si>
  <si>
    <t>72 Health</t>
  </si>
  <si>
    <t>"New" private universities</t>
  </si>
  <si>
    <t>Professional institutes</t>
  </si>
  <si>
    <t>Private enrollments in "hard" sciences/Total private enrollments</t>
  </si>
  <si>
    <t>Public enrollments in "hard" sciences/Total public enrollments</t>
  </si>
  <si>
    <t>Titulo</t>
  </si>
  <si>
    <t>Licenciatura</t>
  </si>
  <si>
    <t>7. Not informed</t>
  </si>
  <si>
    <t>6. Others</t>
  </si>
  <si>
    <t>Includes Upper Technician level, Middle Technician level, and no degree neither license</t>
  </si>
  <si>
    <t>Faculty in private institutions/Total faculty</t>
  </si>
  <si>
    <t>Faculty in private universities/Total faculty in private institutions</t>
  </si>
  <si>
    <t>Faculty in public universities/Total faculty in public institutions</t>
  </si>
  <si>
    <t>Full time faculty/Total faculty</t>
  </si>
  <si>
    <t>Full time faculty in private institutions/Total faculty in private institutions</t>
  </si>
  <si>
    <t>Faculty with graduate degrees in private institutions/Total faculty in private institutions</t>
  </si>
  <si>
    <t>Faculty with graduate degrees in public institutions/Total faculty in public institutions</t>
  </si>
  <si>
    <t>1.1. Appropriations</t>
  </si>
  <si>
    <t>1.2. Contracts and services</t>
  </si>
  <si>
    <t>1.3. Research grants</t>
  </si>
  <si>
    <t>2. Half-time</t>
  </si>
  <si>
    <t>Includes faculty with half-time contracts -usually 22 hrs.</t>
  </si>
  <si>
    <t>3. Hourly</t>
  </si>
  <si>
    <t xml:space="preserve">3. Hourly </t>
  </si>
  <si>
    <t xml:space="preserve">Graduate enrollment includes doctoral and master programs as well as enrollments in non-degree graduate specialization diploma programs, called post-títulos.           </t>
  </si>
  <si>
    <t>Education</t>
  </si>
  <si>
    <t>Health and Welfare</t>
  </si>
  <si>
    <t>Provides preformance indicators for universities and professional institutes.</t>
  </si>
  <si>
    <t>Consejo Superior de Educación</t>
  </si>
  <si>
    <t>Not konwn or unspecified</t>
  </si>
  <si>
    <t>99 Not known or unspecified</t>
  </si>
  <si>
    <t>B. Public Institutions</t>
  </si>
  <si>
    <t xml:space="preserve">C.Total (private and public) </t>
  </si>
  <si>
    <t>Total enrollment in "hard" sciences/Total enrollments</t>
  </si>
  <si>
    <t>Includes faculty with less than 11 hours as well as faculty between 11 and 22 hours</t>
  </si>
  <si>
    <t>Full time faculty in public institutions/Total faculty in public institutions</t>
  </si>
  <si>
    <t>Faculty in technical training centers are not included.</t>
  </si>
  <si>
    <t>Faculty with graduate degrees/Total faculty</t>
  </si>
  <si>
    <t>Revenues of private institutions/Total revenues</t>
  </si>
  <si>
    <t>Total private revenues in private institutions/Total revenues in private institutions</t>
  </si>
  <si>
    <t>Total private revenues in public institutions/Total revenues in public institutions</t>
  </si>
</sst>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_-;\-* #,##0.00_-;_-* &quot;-&quot;??_-;_-@_-"/>
    <numFmt numFmtId="166" formatCode="_-* #,##0_-;\-* #,##0_-;_-* &quot;-&quot;??_-;_-@_-"/>
    <numFmt numFmtId="167" formatCode="_(* #,##0_);_(* \(#,##0\);_(* &quot;-&quot;??_);_(@_)"/>
  </numFmts>
  <fonts count="35">
    <font>
      <sz val="10"/>
      <name val="Arial"/>
      <family val="2"/>
    </font>
    <font>
      <sz val="10"/>
      <name val="Arial"/>
      <family val="2"/>
    </font>
    <font>
      <sz val="8"/>
      <name val="Arial"/>
    </font>
    <font>
      <sz val="8"/>
      <name val="Verdana"/>
    </font>
    <font>
      <u/>
      <sz val="10"/>
      <color indexed="12"/>
      <name val="Arial"/>
    </font>
    <font>
      <sz val="11"/>
      <color indexed="8"/>
      <name val="Calibri"/>
      <family val="2"/>
    </font>
    <font>
      <sz val="11"/>
      <color theme="1"/>
      <name val="Calibri"/>
      <family val="2"/>
      <scheme val="minor"/>
    </font>
    <font>
      <sz val="11"/>
      <name val="Calibri"/>
    </font>
    <font>
      <b/>
      <sz val="11"/>
      <name val="Calibri"/>
    </font>
    <font>
      <sz val="11"/>
      <color indexed="9"/>
      <name val="Calibri"/>
    </font>
    <font>
      <b/>
      <sz val="12"/>
      <color indexed="9"/>
      <name val="Calibri"/>
    </font>
    <font>
      <b/>
      <sz val="12"/>
      <name val="Calibri"/>
    </font>
    <font>
      <u/>
      <sz val="12"/>
      <color indexed="12"/>
      <name val="Calibri"/>
    </font>
    <font>
      <sz val="12"/>
      <name val="Calibri"/>
    </font>
    <font>
      <sz val="12"/>
      <color indexed="9"/>
      <name val="Calibri"/>
    </font>
    <font>
      <u/>
      <sz val="12"/>
      <color indexed="9"/>
      <name val="Calibri"/>
    </font>
    <font>
      <u/>
      <sz val="12"/>
      <name val="Calibri"/>
    </font>
    <font>
      <sz val="12"/>
      <color indexed="12"/>
      <name val="Calibri"/>
    </font>
    <font>
      <sz val="12"/>
      <color indexed="8"/>
      <name val="Calibri"/>
    </font>
    <font>
      <b/>
      <sz val="12"/>
      <color indexed="8"/>
      <name val="Calibri"/>
    </font>
    <font>
      <sz val="12"/>
      <color indexed="39"/>
      <name val="Calibri"/>
    </font>
    <font>
      <sz val="12"/>
      <name val="Arial"/>
      <family val="2"/>
    </font>
    <font>
      <sz val="12"/>
      <name val="Arial Narrow"/>
    </font>
    <font>
      <sz val="11"/>
      <name val="Arial Narrow"/>
    </font>
    <font>
      <b/>
      <sz val="12"/>
      <color indexed="9"/>
      <name val="Arial Narrow"/>
    </font>
    <font>
      <sz val="12"/>
      <color indexed="9"/>
      <name val="Arial Narrow"/>
    </font>
    <font>
      <vertAlign val="superscript"/>
      <sz val="12"/>
      <name val="Calibri"/>
    </font>
    <font>
      <sz val="12"/>
      <color indexed="10"/>
      <name val="Calibri"/>
    </font>
    <font>
      <i/>
      <sz val="12"/>
      <name val="Calibri"/>
    </font>
    <font>
      <b/>
      <sz val="12"/>
      <color indexed="12"/>
      <name val="Calibri"/>
    </font>
    <font>
      <vertAlign val="superscript"/>
      <sz val="16"/>
      <name val="Calibri"/>
    </font>
    <font>
      <sz val="10"/>
      <name val="Arial Narrow"/>
    </font>
    <font>
      <sz val="10"/>
      <name val="Arial"/>
      <family val="2"/>
    </font>
    <font>
      <vertAlign val="superscript"/>
      <sz val="14"/>
      <name val="Calibri"/>
    </font>
    <font>
      <vertAlign val="superscript"/>
      <sz val="12"/>
      <color indexed="12"/>
      <name val="Calibri"/>
    </font>
  </fonts>
  <fills count="8">
    <fill>
      <patternFill patternType="none"/>
    </fill>
    <fill>
      <patternFill patternType="gray125"/>
    </fill>
    <fill>
      <patternFill patternType="solid">
        <fgColor indexed="52"/>
        <bgColor indexed="64"/>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top/>
      <bottom style="thin">
        <color indexed="64"/>
      </bottom>
      <diagonal/>
    </border>
    <border>
      <left/>
      <right style="thin">
        <color indexed="54"/>
      </right>
      <top/>
      <bottom style="thin">
        <color indexed="64"/>
      </bottom>
      <diagonal/>
    </border>
    <border>
      <left style="thin">
        <color indexed="54"/>
      </left>
      <right/>
      <top/>
      <bottom/>
      <diagonal/>
    </border>
    <border>
      <left/>
      <right style="thin">
        <color indexed="54"/>
      </right>
      <top/>
      <bottom/>
      <diagonal/>
    </border>
    <border>
      <left style="thin">
        <color indexed="54"/>
      </left>
      <right style="hair">
        <color indexed="64"/>
      </right>
      <top style="thin">
        <color indexed="64"/>
      </top>
      <bottom/>
      <diagonal/>
    </border>
    <border>
      <left/>
      <right style="hair">
        <color indexed="64"/>
      </right>
      <top style="thin">
        <color indexed="64"/>
      </top>
      <bottom/>
      <diagonal/>
    </border>
    <border>
      <left/>
      <right style="thin">
        <color indexed="54"/>
      </right>
      <top style="thin">
        <color indexed="64"/>
      </top>
      <bottom/>
      <diagonal/>
    </border>
    <border>
      <left style="thin">
        <color indexed="54"/>
      </left>
      <right style="hair">
        <color indexed="54"/>
      </right>
      <top style="thin">
        <color indexed="64"/>
      </top>
      <bottom style="hair">
        <color indexed="54"/>
      </bottom>
      <diagonal/>
    </border>
    <border>
      <left style="hair">
        <color indexed="54"/>
      </left>
      <right style="hair">
        <color indexed="54"/>
      </right>
      <top style="thin">
        <color indexed="64"/>
      </top>
      <bottom style="hair">
        <color indexed="54"/>
      </bottom>
      <diagonal/>
    </border>
    <border>
      <left style="hair">
        <color indexed="54"/>
      </left>
      <right style="thin">
        <color indexed="54"/>
      </right>
      <top style="thin">
        <color indexed="64"/>
      </top>
      <bottom style="hair">
        <color indexed="54"/>
      </bottom>
      <diagonal/>
    </border>
    <border>
      <left/>
      <right style="hair">
        <color indexed="54"/>
      </right>
      <top style="thin">
        <color indexed="6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hair">
        <color indexed="54"/>
      </right>
      <top style="hair">
        <color indexed="54"/>
      </top>
      <bottom style="thin">
        <color indexed="64"/>
      </bottom>
      <diagonal/>
    </border>
    <border>
      <left style="hair">
        <color indexed="54"/>
      </left>
      <right style="hair">
        <color indexed="54"/>
      </right>
      <top style="hair">
        <color indexed="54"/>
      </top>
      <bottom style="thin">
        <color indexed="64"/>
      </bottom>
      <diagonal/>
    </border>
    <border>
      <left style="hair">
        <color indexed="54"/>
      </left>
      <right style="thin">
        <color indexed="54"/>
      </right>
      <top style="hair">
        <color indexed="54"/>
      </top>
      <bottom style="thin">
        <color indexed="64"/>
      </bottom>
      <diagonal/>
    </border>
    <border>
      <left/>
      <right style="hair">
        <color indexed="54"/>
      </right>
      <top style="hair">
        <color indexed="54"/>
      </top>
      <bottom style="thin">
        <color indexed="64"/>
      </bottom>
      <diagonal/>
    </border>
    <border>
      <left style="thin">
        <color indexed="54"/>
      </left>
      <right style="hair">
        <color indexed="64"/>
      </right>
      <top style="thin">
        <color indexed="64"/>
      </top>
      <bottom style="thin">
        <color indexed="64"/>
      </bottom>
      <diagonal/>
    </border>
    <border>
      <left style="thin">
        <color indexed="54"/>
      </left>
      <right/>
      <top style="thin">
        <color indexed="64"/>
      </top>
      <bottom style="thin">
        <color indexed="64"/>
      </bottom>
      <diagonal/>
    </border>
    <border>
      <left/>
      <right style="thin">
        <color indexed="54"/>
      </right>
      <top style="thin">
        <color indexed="64"/>
      </top>
      <bottom style="thin">
        <color indexed="64"/>
      </bottom>
      <diagonal/>
    </border>
    <border>
      <left style="thin">
        <color indexed="5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54"/>
      </right>
      <top style="hair">
        <color indexed="64"/>
      </top>
      <bottom/>
      <diagonal/>
    </border>
    <border>
      <left/>
      <right style="hair">
        <color indexed="64"/>
      </right>
      <top style="hair">
        <color indexed="64"/>
      </top>
      <bottom/>
      <diagonal/>
    </border>
    <border>
      <left style="thin">
        <color indexed="54"/>
      </left>
      <right/>
      <top style="thin">
        <color indexed="64"/>
      </top>
      <bottom/>
      <diagonal/>
    </border>
    <border>
      <left style="thin">
        <color indexed="54"/>
      </left>
      <right/>
      <top style="thin">
        <color indexed="54"/>
      </top>
      <bottom/>
      <diagonal/>
    </border>
    <border>
      <left/>
      <right style="thin">
        <color indexed="54"/>
      </right>
      <top style="thin">
        <color indexed="54"/>
      </top>
      <bottom/>
      <diagonal/>
    </border>
    <border>
      <left style="thin">
        <color indexed="54"/>
      </left>
      <right style="hair">
        <color indexed="64"/>
      </right>
      <top style="thin">
        <color indexed="54"/>
      </top>
      <bottom style="hair">
        <color indexed="64"/>
      </bottom>
      <diagonal/>
    </border>
    <border>
      <left style="thin">
        <color indexed="54"/>
      </left>
      <right style="hair">
        <color indexed="64"/>
      </right>
      <top/>
      <bottom style="hair">
        <color indexed="64"/>
      </bottom>
      <diagonal/>
    </border>
    <border>
      <left/>
      <right style="hair">
        <color indexed="64"/>
      </right>
      <top/>
      <bottom style="hair">
        <color indexed="64"/>
      </bottom>
      <diagonal/>
    </border>
    <border>
      <left/>
      <right style="thin">
        <color indexed="54"/>
      </right>
      <top/>
      <bottom style="hair">
        <color indexed="64"/>
      </bottom>
      <diagonal/>
    </border>
    <border>
      <left style="thin">
        <color indexed="5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style="hair">
        <color indexed="64"/>
      </top>
      <bottom style="hair">
        <color indexed="64"/>
      </bottom>
      <diagonal/>
    </border>
    <border>
      <left/>
      <right style="thin">
        <color indexed="54"/>
      </right>
      <top style="hair">
        <color indexed="64"/>
      </top>
      <bottom/>
      <diagonal/>
    </border>
    <border>
      <left style="thin">
        <color indexed="54"/>
      </left>
      <right style="hair">
        <color indexed="64"/>
      </right>
      <top style="hair">
        <color indexed="64"/>
      </top>
      <bottom style="thin">
        <color indexed="54"/>
      </bottom>
      <diagonal/>
    </border>
    <border>
      <left/>
      <right style="hair">
        <color indexed="64"/>
      </right>
      <top style="hair">
        <color indexed="64"/>
      </top>
      <bottom style="thin">
        <color indexed="54"/>
      </bottom>
      <diagonal/>
    </border>
    <border>
      <left/>
      <right style="thin">
        <color indexed="54"/>
      </right>
      <top style="hair">
        <color indexed="64"/>
      </top>
      <bottom style="thin">
        <color indexed="54"/>
      </bottom>
      <diagonal/>
    </border>
    <border>
      <left/>
      <right style="hair">
        <color indexed="64"/>
      </right>
      <top style="hair">
        <color indexed="64"/>
      </top>
      <bottom style="thin">
        <color indexed="64"/>
      </bottom>
      <diagonal/>
    </border>
    <border>
      <left/>
      <right style="thin">
        <color indexed="5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54"/>
      </left>
      <right/>
      <top/>
      <bottom style="thin">
        <color indexed="54"/>
      </bottom>
      <diagonal/>
    </border>
    <border>
      <left/>
      <right/>
      <top style="hair">
        <color indexed="64"/>
      </top>
      <bottom style="thin">
        <color indexed="54"/>
      </bottom>
      <diagonal/>
    </border>
    <border>
      <left/>
      <right/>
      <top style="thin">
        <color indexed="54"/>
      </top>
      <bottom/>
      <diagonal/>
    </border>
    <border>
      <left/>
      <right/>
      <top/>
      <bottom style="thin">
        <color indexed="54"/>
      </bottom>
      <diagonal/>
    </border>
    <border>
      <left/>
      <right style="thin">
        <color indexed="54"/>
      </right>
      <top/>
      <bottom style="thin">
        <color indexed="54"/>
      </bottom>
      <diagonal/>
    </border>
    <border>
      <left style="thin">
        <color indexed="54"/>
      </left>
      <right style="thin">
        <color indexed="54"/>
      </right>
      <top/>
      <bottom style="hair">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hair">
        <color indexed="54"/>
      </top>
      <bottom style="thin">
        <color indexed="54"/>
      </bottom>
      <diagonal/>
    </border>
    <border>
      <left style="thin">
        <color indexed="54"/>
      </left>
      <right/>
      <top style="thin">
        <color indexed="54"/>
      </top>
      <bottom style="medium">
        <color indexed="64"/>
      </bottom>
      <diagonal/>
    </border>
    <border>
      <left/>
      <right style="thin">
        <color indexed="54"/>
      </right>
      <top style="thin">
        <color indexed="54"/>
      </top>
      <bottom style="medium">
        <color indexed="64"/>
      </bottom>
      <diagonal/>
    </border>
    <border>
      <left/>
      <right/>
      <top style="thin">
        <color indexed="54"/>
      </top>
      <bottom style="medium">
        <color indexed="64"/>
      </bottom>
      <diagonal/>
    </border>
    <border>
      <left style="thin">
        <color indexed="54"/>
      </left>
      <right style="thin">
        <color indexed="54"/>
      </right>
      <top style="thin">
        <color indexed="54"/>
      </top>
      <bottom style="thin">
        <color indexed="64"/>
      </bottom>
      <diagonal/>
    </border>
    <border>
      <left style="thin">
        <color indexed="54"/>
      </left>
      <right style="thin">
        <color indexed="54"/>
      </right>
      <top/>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thin">
        <color indexed="54"/>
      </left>
      <right style="thin">
        <color indexed="54"/>
      </right>
      <top style="thin">
        <color indexed="64"/>
      </top>
      <bottom style="thin">
        <color indexed="64"/>
      </bottom>
      <diagonal/>
    </border>
    <border>
      <left style="thin">
        <color indexed="54"/>
      </left>
      <right style="thin">
        <color indexed="54"/>
      </right>
      <top style="thin">
        <color indexed="64"/>
      </top>
      <bottom/>
      <diagonal/>
    </border>
    <border>
      <left style="thin">
        <color indexed="54"/>
      </left>
      <right style="thin">
        <color indexed="54"/>
      </right>
      <top style="thin">
        <color indexed="54"/>
      </top>
      <bottom/>
      <diagonal/>
    </border>
    <border>
      <left style="thin">
        <color indexed="54"/>
      </left>
      <right style="thin">
        <color indexed="54"/>
      </right>
      <top/>
      <bottom style="thin">
        <color indexed="64"/>
      </bottom>
      <diagonal/>
    </border>
    <border>
      <left/>
      <right/>
      <top style="thin">
        <color indexed="54"/>
      </top>
      <bottom style="thin">
        <color indexed="64"/>
      </bottom>
      <diagonal/>
    </border>
    <border>
      <left/>
      <right style="thin">
        <color indexed="54"/>
      </right>
      <top style="thin">
        <color indexed="54"/>
      </top>
      <bottom style="thin">
        <color indexed="64"/>
      </bottom>
      <diagonal/>
    </border>
    <border>
      <left style="thin">
        <color indexed="54"/>
      </left>
      <right/>
      <top/>
      <bottom style="hair">
        <color indexed="54"/>
      </bottom>
      <diagonal/>
    </border>
    <border>
      <left/>
      <right/>
      <top/>
      <bottom style="hair">
        <color indexed="54"/>
      </bottom>
      <diagonal/>
    </border>
    <border>
      <left style="thin">
        <color indexed="54"/>
      </left>
      <right/>
      <top style="hair">
        <color indexed="54"/>
      </top>
      <bottom style="hair">
        <color indexed="54"/>
      </bottom>
      <diagonal/>
    </border>
    <border>
      <left/>
      <right/>
      <top style="hair">
        <color indexed="54"/>
      </top>
      <bottom style="hair">
        <color indexed="54"/>
      </bottom>
      <diagonal/>
    </border>
    <border>
      <left style="thin">
        <color indexed="54"/>
      </left>
      <right/>
      <top style="hair">
        <color indexed="54"/>
      </top>
      <bottom style="thin">
        <color indexed="54"/>
      </bottom>
      <diagonal/>
    </border>
    <border>
      <left/>
      <right/>
      <top style="hair">
        <color indexed="54"/>
      </top>
      <bottom style="thin">
        <color indexed="54"/>
      </bottom>
      <diagonal/>
    </border>
    <border>
      <left style="hair">
        <color indexed="64"/>
      </left>
      <right style="hair">
        <color indexed="64"/>
      </right>
      <top style="hair">
        <color indexed="64"/>
      </top>
      <bottom style="hair">
        <color indexed="64"/>
      </bottom>
      <diagonal/>
    </border>
    <border>
      <left style="hair">
        <color indexed="64"/>
      </left>
      <right style="thin">
        <color indexed="5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54"/>
      </right>
      <top style="hair">
        <color indexed="64"/>
      </top>
      <bottom style="thin">
        <color indexed="64"/>
      </bottom>
      <diagonal/>
    </border>
    <border>
      <left style="thin">
        <color indexed="54"/>
      </left>
      <right style="thin">
        <color indexed="54"/>
      </right>
      <top/>
      <bottom style="thin">
        <color indexed="54"/>
      </bottom>
      <diagonal/>
    </border>
    <border>
      <left/>
      <right style="thin">
        <color indexed="54"/>
      </right>
      <top/>
      <bottom style="hair">
        <color indexed="54"/>
      </bottom>
      <diagonal/>
    </border>
    <border>
      <left/>
      <right style="thin">
        <color indexed="54"/>
      </right>
      <top style="hair">
        <color indexed="54"/>
      </top>
      <bottom style="hair">
        <color indexed="54"/>
      </bottom>
      <diagonal/>
    </border>
    <border>
      <left/>
      <right style="thin">
        <color indexed="54"/>
      </right>
      <top style="hair">
        <color indexed="54"/>
      </top>
      <bottom style="thin">
        <color indexed="5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54"/>
      </right>
      <top style="thin">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5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54"/>
      </right>
      <top style="thin">
        <color indexed="64"/>
      </top>
      <bottom style="thin">
        <color indexed="64"/>
      </bottom>
      <diagonal/>
    </border>
    <border>
      <left/>
      <right style="hair">
        <color indexed="54"/>
      </right>
      <top/>
      <bottom style="hair">
        <color indexed="54"/>
      </bottom>
      <diagonal/>
    </border>
    <border>
      <left/>
      <right style="hair">
        <color indexed="54"/>
      </right>
      <top style="hair">
        <color indexed="54"/>
      </top>
      <bottom style="thin">
        <color indexed="54"/>
      </bottom>
      <diagonal/>
    </border>
    <border>
      <left/>
      <right/>
      <top/>
      <bottom style="medium">
        <color indexed="64"/>
      </bottom>
      <diagonal/>
    </border>
    <border>
      <left style="thin">
        <color indexed="54"/>
      </left>
      <right style="hair">
        <color indexed="54"/>
      </right>
      <top style="hair">
        <color indexed="54"/>
      </top>
      <bottom/>
      <diagonal/>
    </border>
    <border>
      <left style="hair">
        <color indexed="54"/>
      </left>
      <right style="hair">
        <color indexed="54"/>
      </right>
      <top style="hair">
        <color indexed="54"/>
      </top>
      <bottom/>
      <diagonal/>
    </border>
    <border>
      <left/>
      <right/>
      <top style="thin">
        <color indexed="64"/>
      </top>
      <bottom/>
      <diagonal/>
    </border>
    <border>
      <left/>
      <right/>
      <top/>
      <bottom style="double">
        <color indexed="64"/>
      </bottom>
      <diagonal/>
    </border>
    <border>
      <left style="hair">
        <color indexed="54"/>
      </left>
      <right/>
      <top/>
      <bottom/>
      <diagonal/>
    </border>
    <border>
      <left style="hair">
        <color indexed="64"/>
      </left>
      <right style="thin">
        <color indexed="54"/>
      </right>
      <top/>
      <bottom/>
      <diagonal/>
    </border>
    <border>
      <left style="hair">
        <color indexed="64"/>
      </left>
      <right/>
      <top/>
      <bottom/>
      <diagonal/>
    </border>
    <border>
      <left/>
      <right style="hair">
        <color indexed="64"/>
      </right>
      <top style="thin">
        <color indexed="54"/>
      </top>
      <bottom style="hair">
        <color indexed="64"/>
      </bottom>
      <diagonal/>
    </border>
    <border>
      <left/>
      <right style="thin">
        <color indexed="54"/>
      </right>
      <top style="thin">
        <color indexed="54"/>
      </top>
      <bottom style="hair">
        <color indexed="64"/>
      </bottom>
      <diagonal/>
    </border>
    <border>
      <left style="hair">
        <color indexed="64"/>
      </left>
      <right style="thin">
        <color indexed="54"/>
      </right>
      <top style="thin">
        <color indexed="64"/>
      </top>
      <bottom style="hair">
        <color indexed="64"/>
      </bottom>
      <diagonal/>
    </border>
    <border>
      <left style="hair">
        <color indexed="64"/>
      </left>
      <right style="hair">
        <color indexed="64"/>
      </right>
      <top style="hair">
        <color indexed="64"/>
      </top>
      <bottom style="thin">
        <color indexed="54"/>
      </bottom>
      <diagonal/>
    </border>
    <border>
      <left style="hair">
        <color indexed="64"/>
      </left>
      <right style="thin">
        <color indexed="54"/>
      </right>
      <top style="hair">
        <color indexed="64"/>
      </top>
      <bottom style="thin">
        <color indexed="54"/>
      </bottom>
      <diagonal/>
    </border>
    <border>
      <left/>
      <right style="thin">
        <color indexed="54"/>
      </right>
      <top style="thin">
        <color indexed="64"/>
      </top>
      <bottom style="hair">
        <color indexed="64"/>
      </bottom>
      <diagonal/>
    </border>
    <border>
      <left style="thin">
        <color indexed="54"/>
      </left>
      <right/>
      <top/>
      <bottom style="medium">
        <color indexed="64"/>
      </bottom>
      <diagonal/>
    </border>
    <border>
      <left style="thin">
        <color indexed="54"/>
      </left>
      <right style="thin">
        <color indexed="5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54"/>
      </right>
      <top/>
      <bottom style="medium">
        <color indexed="64"/>
      </bottom>
      <diagonal/>
    </border>
    <border>
      <left style="thin">
        <color indexed="64"/>
      </left>
      <right style="thin">
        <color indexed="64"/>
      </right>
      <top style="thin">
        <color indexed="64"/>
      </top>
      <bottom style="thin">
        <color indexed="64"/>
      </bottom>
      <diagonal/>
    </border>
    <border>
      <left style="thin">
        <color indexed="54"/>
      </left>
      <right style="hair">
        <color indexed="64"/>
      </right>
      <top style="thin">
        <color indexed="64"/>
      </top>
      <bottom style="hair">
        <color indexed="54"/>
      </bottom>
      <diagonal/>
    </border>
    <border>
      <left style="thin">
        <color indexed="54"/>
      </left>
      <right style="hair">
        <color indexed="64"/>
      </right>
      <top style="hair">
        <color indexed="54"/>
      </top>
      <bottom style="hair">
        <color indexed="54"/>
      </bottom>
      <diagonal/>
    </border>
    <border>
      <left style="thin">
        <color indexed="54"/>
      </left>
      <right style="hair">
        <color indexed="64"/>
      </right>
      <top style="hair">
        <color indexed="54"/>
      </top>
      <bottom style="hair">
        <color indexed="64"/>
      </bottom>
      <diagonal/>
    </border>
    <border>
      <left style="thin">
        <color indexed="54"/>
      </left>
      <right style="thin">
        <color indexed="54"/>
      </right>
      <top style="hair">
        <color indexed="54"/>
      </top>
      <bottom/>
      <diagonal/>
    </border>
    <border>
      <left style="thin">
        <color indexed="54"/>
      </left>
      <right/>
      <top style="thin">
        <color indexed="54"/>
      </top>
      <bottom style="hair">
        <color indexed="54"/>
      </bottom>
      <diagonal/>
    </border>
    <border>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bottom style="dashed">
        <color indexed="54"/>
      </bottom>
      <diagonal/>
    </border>
    <border>
      <left/>
      <right/>
      <top/>
      <bottom style="dashed">
        <color indexed="54"/>
      </bottom>
      <diagonal/>
    </border>
    <border>
      <left/>
      <right style="thin">
        <color indexed="54"/>
      </right>
      <top/>
      <bottom style="dashed">
        <color indexed="54"/>
      </bottom>
      <diagonal/>
    </border>
    <border>
      <left style="hair">
        <color indexed="54"/>
      </left>
      <right style="thin">
        <color indexed="54"/>
      </right>
      <top style="hair">
        <color indexed="54"/>
      </top>
      <bottom/>
      <diagonal/>
    </border>
    <border>
      <left style="hair">
        <color indexed="54"/>
      </left>
      <right style="hair">
        <color indexed="54"/>
      </right>
      <top/>
      <bottom/>
      <diagonal/>
    </border>
    <border>
      <left style="hair">
        <color indexed="54"/>
      </left>
      <right style="thin">
        <color indexed="5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diagonal/>
    </border>
    <border>
      <left/>
      <right/>
      <top style="thin">
        <color theme="4"/>
      </top>
      <bottom style="thin">
        <color theme="4"/>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indexed="54"/>
      </left>
      <right/>
      <top style="thin">
        <color indexed="54"/>
      </top>
      <bottom style="thin">
        <color indexed="64"/>
      </bottom>
      <diagonal/>
    </border>
    <border>
      <left/>
      <right style="thin">
        <color indexed="64"/>
      </right>
      <top/>
      <bottom/>
      <diagonal/>
    </border>
  </borders>
  <cellStyleXfs count="7">
    <xf numFmtId="1" fontId="0" fillId="0" borderId="0"/>
    <xf numFmtId="43" fontId="1" fillId="0" borderId="0" applyFont="0" applyFill="0" applyBorder="0" applyAlignment="0" applyProtection="0"/>
    <xf numFmtId="165" fontId="5"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0" fontId="1" fillId="0" borderId="0"/>
    <xf numFmtId="9" fontId="1" fillId="0" borderId="0" applyFont="0" applyFill="0" applyBorder="0" applyAlignment="0" applyProtection="0"/>
  </cellStyleXfs>
  <cellXfs count="393">
    <xf numFmtId="1" fontId="0" fillId="0" borderId="0" xfId="0"/>
    <xf numFmtId="1" fontId="7" fillId="0" borderId="0" xfId="0" applyFont="1" applyAlignment="1">
      <alignment vertical="top" wrapText="1"/>
    </xf>
    <xf numFmtId="0" fontId="8" fillId="2" borderId="6" xfId="0" applyNumberFormat="1" applyFont="1" applyFill="1" applyBorder="1" applyAlignment="1">
      <alignment horizontal="center" vertical="top"/>
    </xf>
    <xf numFmtId="0" fontId="8" fillId="2" borderId="0" xfId="0" applyNumberFormat="1" applyFont="1" applyFill="1" applyBorder="1" applyAlignment="1">
      <alignment horizontal="center" vertical="top"/>
    </xf>
    <xf numFmtId="0" fontId="9" fillId="3" borderId="131" xfId="0" applyNumberFormat="1" applyFont="1" applyFill="1" applyBorder="1" applyAlignment="1">
      <alignment vertical="top"/>
    </xf>
    <xf numFmtId="0" fontId="9" fillId="3" borderId="0" xfId="0" applyNumberFormat="1" applyFont="1" applyFill="1" applyBorder="1" applyAlignment="1">
      <alignment vertical="top"/>
    </xf>
    <xf numFmtId="0" fontId="5" fillId="0" borderId="132" xfId="0" applyNumberFormat="1" applyFont="1" applyFill="1" applyBorder="1" applyAlignment="1">
      <alignment vertical="top"/>
    </xf>
    <xf numFmtId="0" fontId="5" fillId="0" borderId="132" xfId="0" applyNumberFormat="1" applyFont="1" applyFill="1" applyBorder="1" applyAlignment="1">
      <alignment vertical="top" wrapText="1"/>
    </xf>
    <xf numFmtId="0" fontId="5" fillId="0" borderId="133" xfId="0" applyNumberFormat="1" applyFont="1" applyFill="1" applyBorder="1" applyAlignment="1">
      <alignment vertical="top"/>
    </xf>
    <xf numFmtId="0" fontId="5" fillId="0" borderId="132" xfId="0" applyNumberFormat="1" applyFont="1" applyFill="1" applyBorder="1"/>
    <xf numFmtId="0" fontId="5" fillId="0" borderId="132" xfId="0" applyNumberFormat="1" applyFont="1" applyBorder="1"/>
    <xf numFmtId="0" fontId="9" fillId="3" borderId="0" xfId="0" applyNumberFormat="1" applyFont="1" applyFill="1" applyAlignment="1">
      <alignment vertical="top"/>
    </xf>
    <xf numFmtId="1" fontId="7" fillId="0" borderId="0" xfId="0" applyFont="1" applyAlignment="1">
      <alignment vertical="top"/>
    </xf>
    <xf numFmtId="0" fontId="9" fillId="3" borderId="130" xfId="0" applyNumberFormat="1" applyFont="1" applyFill="1" applyBorder="1" applyAlignment="1">
      <alignment vertical="top"/>
    </xf>
    <xf numFmtId="0" fontId="5" fillId="0" borderId="0" xfId="4" applyFont="1" applyAlignment="1">
      <alignment vertical="top"/>
    </xf>
    <xf numFmtId="0" fontId="5" fillId="0" borderId="134" xfId="0" applyNumberFormat="1" applyFont="1" applyFill="1" applyBorder="1" applyAlignment="1">
      <alignment vertical="top"/>
    </xf>
    <xf numFmtId="0" fontId="5" fillId="0" borderId="135" xfId="0" applyNumberFormat="1" applyFont="1" applyFill="1" applyBorder="1" applyAlignment="1">
      <alignment vertical="top"/>
    </xf>
    <xf numFmtId="0" fontId="5" fillId="0" borderId="134" xfId="0" applyNumberFormat="1" applyFont="1" applyFill="1" applyBorder="1"/>
    <xf numFmtId="1" fontId="7" fillId="0" borderId="6" xfId="0" applyFont="1" applyBorder="1" applyAlignment="1">
      <alignment vertical="top" wrapText="1"/>
    </xf>
    <xf numFmtId="1" fontId="7" fillId="0" borderId="0" xfId="0" applyFont="1" applyBorder="1" applyAlignment="1">
      <alignment vertical="top" wrapText="1"/>
    </xf>
    <xf numFmtId="1" fontId="10" fillId="3" borderId="97" xfId="0" applyFont="1" applyFill="1" applyBorder="1" applyAlignment="1">
      <alignment vertical="top" wrapText="1"/>
    </xf>
    <xf numFmtId="1" fontId="11" fillId="0" borderId="0" xfId="0" applyFont="1"/>
    <xf numFmtId="0" fontId="12" fillId="0" borderId="0" xfId="3" applyFont="1" applyAlignment="1" applyProtection="1">
      <alignment vertical="top" wrapText="1"/>
    </xf>
    <xf numFmtId="1" fontId="13" fillId="0" borderId="0" xfId="0" applyFont="1" applyAlignment="1">
      <alignment vertical="top" wrapText="1"/>
    </xf>
    <xf numFmtId="1" fontId="13" fillId="0" borderId="0" xfId="0" applyFont="1"/>
    <xf numFmtId="1" fontId="13" fillId="0" borderId="0" xfId="0" applyFont="1" applyAlignment="1">
      <alignment vertical="top" wrapText="1"/>
    </xf>
    <xf numFmtId="1" fontId="12" fillId="0" borderId="0" xfId="3" applyNumberFormat="1" applyFont="1" applyAlignment="1" applyProtection="1"/>
    <xf numFmtId="1" fontId="11" fillId="2" borderId="1" xfId="0" applyFont="1" applyFill="1" applyBorder="1" applyAlignment="1">
      <alignment vertical="top"/>
    </xf>
    <xf numFmtId="1" fontId="13" fillId="2" borderId="2" xfId="0" applyFont="1" applyFill="1" applyBorder="1" applyAlignment="1">
      <alignment vertical="top"/>
    </xf>
    <xf numFmtId="1" fontId="13" fillId="2" borderId="2" xfId="0" applyFont="1" applyFill="1" applyBorder="1" applyAlignment="1">
      <alignment horizontal="center" vertical="top"/>
    </xf>
    <xf numFmtId="1" fontId="13" fillId="2" borderId="3" xfId="0" applyFont="1" applyFill="1" applyBorder="1" applyAlignment="1">
      <alignment horizontal="center" vertical="top"/>
    </xf>
    <xf numFmtId="1" fontId="13" fillId="0" borderId="0" xfId="0" applyFont="1" applyAlignment="1">
      <alignment horizontal="center" vertical="top"/>
    </xf>
    <xf numFmtId="1" fontId="13" fillId="0" borderId="0" xfId="0" applyFont="1" applyAlignment="1">
      <alignment vertical="top"/>
    </xf>
    <xf numFmtId="1" fontId="14" fillId="3" borderId="56" xfId="0" applyFont="1" applyFill="1" applyBorder="1" applyAlignment="1">
      <alignment vertical="center"/>
    </xf>
    <xf numFmtId="1" fontId="14" fillId="3" borderId="57" xfId="0" applyFont="1" applyFill="1" applyBorder="1" applyAlignment="1">
      <alignment vertical="center"/>
    </xf>
    <xf numFmtId="0" fontId="15" fillId="3" borderId="50" xfId="3" applyFont="1" applyFill="1" applyBorder="1" applyAlignment="1" applyProtection="1">
      <alignment horizontal="center" vertical="center"/>
    </xf>
    <xf numFmtId="1" fontId="14" fillId="3" borderId="58" xfId="0" applyFont="1" applyFill="1" applyBorder="1" applyAlignment="1">
      <alignment horizontal="center" vertical="center"/>
    </xf>
    <xf numFmtId="1" fontId="14" fillId="3" borderId="57" xfId="0" applyFont="1" applyFill="1" applyBorder="1" applyAlignment="1">
      <alignment horizontal="center" vertical="center"/>
    </xf>
    <xf numFmtId="1" fontId="14" fillId="0" borderId="0" xfId="0" applyFont="1"/>
    <xf numFmtId="1" fontId="11" fillId="4" borderId="4" xfId="0" applyFont="1" applyFill="1" applyBorder="1" applyAlignment="1">
      <alignment vertical="top"/>
    </xf>
    <xf numFmtId="1" fontId="11" fillId="4" borderId="85" xfId="0" applyFont="1" applyFill="1" applyBorder="1" applyAlignment="1">
      <alignment vertical="top"/>
    </xf>
    <xf numFmtId="1" fontId="11" fillId="4" borderId="59" xfId="0" applyFont="1" applyFill="1" applyBorder="1" applyAlignment="1">
      <alignment horizontal="center" vertical="top"/>
    </xf>
    <xf numFmtId="3" fontId="11" fillId="4" borderId="85" xfId="0" applyNumberFormat="1" applyFont="1" applyFill="1" applyBorder="1" applyAlignment="1">
      <alignment horizontal="center" vertical="top"/>
    </xf>
    <xf numFmtId="3" fontId="11" fillId="4" borderId="5" xfId="0" applyNumberFormat="1" applyFont="1" applyFill="1" applyBorder="1" applyAlignment="1">
      <alignment horizontal="center" vertical="top"/>
    </xf>
    <xf numFmtId="1" fontId="16" fillId="4" borderId="6" xfId="0" applyFont="1" applyFill="1" applyBorder="1" applyAlignment="1">
      <alignment vertical="top"/>
    </xf>
    <xf numFmtId="1" fontId="16" fillId="4" borderId="0" xfId="0" applyFont="1" applyFill="1" applyBorder="1"/>
    <xf numFmtId="1" fontId="13" fillId="5" borderId="60" xfId="0" applyFont="1" applyFill="1" applyBorder="1" applyAlignment="1">
      <alignment horizontal="center"/>
    </xf>
    <xf numFmtId="3" fontId="13" fillId="4" borderId="9" xfId="0" applyNumberFormat="1" applyFont="1" applyFill="1" applyBorder="1" applyAlignment="1">
      <alignment horizontal="center" vertical="top"/>
    </xf>
    <xf numFmtId="1" fontId="13" fillId="4" borderId="6" xfId="0" applyFont="1" applyFill="1" applyBorder="1" applyAlignment="1">
      <alignment vertical="top"/>
    </xf>
    <xf numFmtId="1" fontId="13" fillId="4" borderId="0" xfId="0" applyFont="1" applyFill="1" applyBorder="1"/>
    <xf numFmtId="3" fontId="13" fillId="5" borderId="9" xfId="0" applyNumberFormat="1" applyFont="1" applyFill="1" applyBorder="1" applyAlignment="1">
      <alignment horizontal="center" vertical="top"/>
    </xf>
    <xf numFmtId="3" fontId="13" fillId="5" borderId="10" xfId="0" applyNumberFormat="1" applyFont="1" applyFill="1" applyBorder="1" applyAlignment="1">
      <alignment horizontal="center" vertical="top"/>
    </xf>
    <xf numFmtId="3" fontId="13" fillId="4" borderId="23" xfId="0" applyNumberFormat="1" applyFont="1" applyFill="1" applyBorder="1" applyAlignment="1">
      <alignment horizontal="center" vertical="top"/>
    </xf>
    <xf numFmtId="3" fontId="13" fillId="4" borderId="61" xfId="0" applyNumberFormat="1" applyFont="1" applyFill="1" applyBorder="1" applyAlignment="1">
      <alignment horizontal="center" vertical="top"/>
    </xf>
    <xf numFmtId="3" fontId="13" fillId="4" borderId="25" xfId="0" applyNumberFormat="1" applyFont="1" applyFill="1" applyBorder="1" applyAlignment="1">
      <alignment horizontal="center" vertical="top"/>
    </xf>
    <xf numFmtId="3" fontId="13" fillId="5" borderId="89" xfId="0" applyNumberFormat="1" applyFont="1" applyFill="1" applyBorder="1" applyAlignment="1">
      <alignment horizontal="center" vertical="top"/>
    </xf>
    <xf numFmtId="3" fontId="13" fillId="5" borderId="7" xfId="0" applyNumberFormat="1" applyFont="1" applyFill="1" applyBorder="1" applyAlignment="1">
      <alignment horizontal="center" vertical="top"/>
    </xf>
    <xf numFmtId="3" fontId="13" fillId="5" borderId="29" xfId="0" applyNumberFormat="1" applyFont="1" applyFill="1" applyBorder="1" applyAlignment="1">
      <alignment horizontal="center" vertical="top"/>
    </xf>
    <xf numFmtId="3" fontId="13" fillId="5" borderId="40" xfId="0" applyNumberFormat="1" applyFont="1" applyFill="1" applyBorder="1" applyAlignment="1">
      <alignment horizontal="center" vertical="top"/>
    </xf>
    <xf numFmtId="3" fontId="13" fillId="5" borderId="27" xfId="0" applyNumberFormat="1" applyFont="1" applyFill="1" applyBorder="1" applyAlignment="1">
      <alignment horizontal="center" vertical="top"/>
    </xf>
    <xf numFmtId="3" fontId="13" fillId="5" borderId="28" xfId="0" applyNumberFormat="1" applyFont="1" applyFill="1" applyBorder="1" applyAlignment="1">
      <alignment horizontal="center" vertical="top"/>
    </xf>
    <xf numFmtId="1" fontId="11" fillId="4" borderId="24" xfId="0" applyFont="1" applyFill="1" applyBorder="1" applyAlignment="1">
      <alignment vertical="top"/>
    </xf>
    <xf numFmtId="1" fontId="11" fillId="4" borderId="86" xfId="0" applyFont="1" applyFill="1" applyBorder="1" applyAlignment="1">
      <alignment vertical="top"/>
    </xf>
    <xf numFmtId="1" fontId="11" fillId="4" borderId="63" xfId="0" applyFont="1" applyFill="1" applyBorder="1" applyAlignment="1">
      <alignment horizontal="center" vertical="top"/>
    </xf>
    <xf numFmtId="3" fontId="11" fillId="4" borderId="86" xfId="0" applyNumberFormat="1" applyFont="1" applyFill="1" applyBorder="1" applyAlignment="1">
      <alignment horizontal="center" vertical="top"/>
    </xf>
    <xf numFmtId="3" fontId="11" fillId="4" borderId="25" xfId="0" applyNumberFormat="1" applyFont="1" applyFill="1" applyBorder="1" applyAlignment="1">
      <alignment horizontal="center" vertical="top"/>
    </xf>
    <xf numFmtId="3" fontId="13" fillId="4" borderId="92" xfId="0" applyNumberFormat="1" applyFont="1" applyFill="1" applyBorder="1" applyAlignment="1">
      <alignment horizontal="center" vertical="top"/>
    </xf>
    <xf numFmtId="3" fontId="13" fillId="5" borderId="87" xfId="0" applyNumberFormat="1" applyFont="1" applyFill="1" applyBorder="1" applyAlignment="1">
      <alignment horizontal="center" vertical="top"/>
    </xf>
    <xf numFmtId="3" fontId="13" fillId="5" borderId="93" xfId="0" applyNumberFormat="1" applyFont="1" applyFill="1" applyBorder="1" applyAlignment="1">
      <alignment horizontal="center" vertical="top"/>
    </xf>
    <xf numFmtId="3" fontId="13" fillId="5" borderId="88" xfId="0" applyNumberFormat="1" applyFont="1" applyFill="1" applyBorder="1" applyAlignment="1">
      <alignment horizontal="center" vertical="top"/>
    </xf>
    <xf numFmtId="3" fontId="13" fillId="5" borderId="62" xfId="0" applyNumberFormat="1" applyFont="1" applyFill="1" applyBorder="1" applyAlignment="1">
      <alignment horizontal="center" vertical="top"/>
    </xf>
    <xf numFmtId="3" fontId="13" fillId="4" borderId="94" xfId="0" applyNumberFormat="1" applyFont="1" applyFill="1" applyBorder="1" applyAlignment="1">
      <alignment horizontal="center" vertical="top"/>
    </xf>
    <xf numFmtId="3" fontId="13" fillId="5" borderId="35" xfId="0" applyNumberFormat="1" applyFont="1" applyFill="1" applyBorder="1" applyAlignment="1">
      <alignment horizontal="center" vertical="top"/>
    </xf>
    <xf numFmtId="3" fontId="13" fillId="5" borderId="90" xfId="0" applyNumberFormat="1" applyFont="1" applyFill="1" applyBorder="1" applyAlignment="1">
      <alignment horizontal="center" vertical="top"/>
    </xf>
    <xf numFmtId="3" fontId="13" fillId="5" borderId="91" xfId="0" applyNumberFormat="1" applyFont="1" applyFill="1" applyBorder="1" applyAlignment="1">
      <alignment horizontal="center" vertical="top"/>
    </xf>
    <xf numFmtId="3" fontId="13" fillId="5" borderId="38" xfId="0" applyNumberFormat="1" applyFont="1" applyFill="1" applyBorder="1" applyAlignment="1">
      <alignment horizontal="center" vertical="top"/>
    </xf>
    <xf numFmtId="3" fontId="13" fillId="5" borderId="75" xfId="0" applyNumberFormat="1" applyFont="1" applyFill="1" applyBorder="1" applyAlignment="1">
      <alignment horizontal="center" vertical="top"/>
    </xf>
    <xf numFmtId="3" fontId="13" fillId="5" borderId="76" xfId="0" applyNumberFormat="1" applyFont="1" applyFill="1" applyBorder="1" applyAlignment="1">
      <alignment horizontal="center" vertical="top"/>
    </xf>
    <xf numFmtId="3" fontId="13" fillId="5" borderId="44" xfId="0" applyNumberFormat="1" applyFont="1" applyFill="1" applyBorder="1" applyAlignment="1">
      <alignment horizontal="center" vertical="top"/>
    </xf>
    <xf numFmtId="3" fontId="13" fillId="5" borderId="77" xfId="0" applyNumberFormat="1" applyFont="1" applyFill="1" applyBorder="1" applyAlignment="1">
      <alignment horizontal="center" vertical="top"/>
    </xf>
    <xf numFmtId="3" fontId="13" fillId="5" borderId="78" xfId="0" applyNumberFormat="1" applyFont="1" applyFill="1" applyBorder="1" applyAlignment="1">
      <alignment horizontal="center" vertical="top"/>
    </xf>
    <xf numFmtId="1" fontId="13" fillId="4" borderId="60" xfId="0" applyFont="1" applyFill="1" applyBorder="1" applyAlignment="1">
      <alignment horizontal="center" vertical="top"/>
    </xf>
    <xf numFmtId="3" fontId="13" fillId="4" borderId="95" xfId="0" applyNumberFormat="1" applyFont="1" applyFill="1" applyBorder="1" applyAlignment="1">
      <alignment horizontal="center" vertical="top"/>
    </xf>
    <xf numFmtId="1" fontId="13" fillId="4" borderId="48" xfId="0" applyFont="1" applyFill="1" applyBorder="1" applyAlignment="1">
      <alignment vertical="top"/>
    </xf>
    <xf numFmtId="1" fontId="13" fillId="4" borderId="51" xfId="0" applyFont="1" applyFill="1" applyBorder="1"/>
    <xf numFmtId="1" fontId="13" fillId="4" borderId="79" xfId="0" applyFont="1" applyFill="1" applyBorder="1" applyAlignment="1">
      <alignment horizontal="center" vertical="top"/>
    </xf>
    <xf numFmtId="3" fontId="13" fillId="4" borderId="96" xfId="0" applyNumberFormat="1" applyFont="1" applyFill="1" applyBorder="1" applyAlignment="1">
      <alignment horizontal="center" vertical="top"/>
    </xf>
    <xf numFmtId="1" fontId="11" fillId="0" borderId="0" xfId="0" applyFont="1" applyAlignment="1">
      <alignment vertical="top"/>
    </xf>
    <xf numFmtId="1" fontId="13" fillId="0" borderId="0" xfId="0" applyFont="1" applyAlignment="1">
      <alignment horizontal="center"/>
    </xf>
    <xf numFmtId="1" fontId="10" fillId="3" borderId="1" xfId="0" applyFont="1" applyFill="1" applyBorder="1"/>
    <xf numFmtId="1" fontId="14" fillId="3" borderId="2" xfId="0" applyFont="1" applyFill="1" applyBorder="1"/>
    <xf numFmtId="1" fontId="14" fillId="3" borderId="2" xfId="0" applyFont="1" applyFill="1" applyBorder="1" applyAlignment="1">
      <alignment horizontal="center"/>
    </xf>
    <xf numFmtId="1" fontId="13" fillId="4" borderId="69" xfId="0" applyFont="1" applyFill="1" applyBorder="1" applyAlignment="1">
      <alignment vertical="top"/>
    </xf>
    <xf numFmtId="1" fontId="13" fillId="4" borderId="70" xfId="0" applyFont="1" applyFill="1" applyBorder="1" applyAlignment="1">
      <alignment vertical="top" wrapText="1"/>
    </xf>
    <xf numFmtId="1" fontId="13" fillId="0" borderId="70" xfId="0" applyFont="1" applyBorder="1" applyAlignment="1">
      <alignment horizontal="center" vertical="top" wrapText="1"/>
    </xf>
    <xf numFmtId="164" fontId="13" fillId="5" borderId="70" xfId="6" applyNumberFormat="1" applyFont="1" applyFill="1" applyBorder="1" applyAlignment="1">
      <alignment horizontal="center" vertical="top"/>
    </xf>
    <xf numFmtId="164" fontId="13" fillId="5" borderId="80" xfId="6" applyNumberFormat="1" applyFont="1" applyFill="1" applyBorder="1" applyAlignment="1">
      <alignment horizontal="center" vertical="top"/>
    </xf>
    <xf numFmtId="1" fontId="13" fillId="4" borderId="71" xfId="0" applyFont="1" applyFill="1" applyBorder="1" applyAlignment="1">
      <alignment vertical="top"/>
    </xf>
    <xf numFmtId="1" fontId="13" fillId="4" borderId="72" xfId="0" applyFont="1" applyFill="1" applyBorder="1" applyAlignment="1">
      <alignment horizontal="left" vertical="top" wrapText="1"/>
    </xf>
    <xf numFmtId="1" fontId="13" fillId="0" borderId="72" xfId="0" applyFont="1" applyBorder="1" applyAlignment="1">
      <alignment horizontal="center" vertical="top" wrapText="1"/>
    </xf>
    <xf numFmtId="164" fontId="13" fillId="5" borderId="72" xfId="6" applyNumberFormat="1" applyFont="1" applyFill="1" applyBorder="1" applyAlignment="1">
      <alignment horizontal="center" vertical="top"/>
    </xf>
    <xf numFmtId="164" fontId="13" fillId="5" borderId="81" xfId="6" applyNumberFormat="1" applyFont="1" applyFill="1" applyBorder="1" applyAlignment="1">
      <alignment horizontal="center" vertical="top"/>
    </xf>
    <xf numFmtId="1" fontId="13" fillId="4" borderId="73" xfId="0" applyFont="1" applyFill="1" applyBorder="1" applyAlignment="1">
      <alignment vertical="top"/>
    </xf>
    <xf numFmtId="1" fontId="13" fillId="0" borderId="74" xfId="0" applyFont="1" applyBorder="1" applyAlignment="1">
      <alignment horizontal="center" vertical="top" wrapText="1"/>
    </xf>
    <xf numFmtId="164" fontId="13" fillId="5" borderId="74" xfId="6" applyNumberFormat="1" applyFont="1" applyFill="1" applyBorder="1" applyAlignment="1">
      <alignment horizontal="center" vertical="top"/>
    </xf>
    <xf numFmtId="164" fontId="13" fillId="5" borderId="82" xfId="6" applyNumberFormat="1" applyFont="1" applyFill="1" applyBorder="1" applyAlignment="1">
      <alignment horizontal="center" vertical="top"/>
    </xf>
    <xf numFmtId="1" fontId="14" fillId="3" borderId="31" xfId="0" applyFont="1" applyFill="1" applyBorder="1" applyAlignment="1">
      <alignment vertical="top"/>
    </xf>
    <xf numFmtId="1" fontId="14" fillId="3" borderId="50" xfId="0" applyFont="1" applyFill="1" applyBorder="1" applyAlignment="1">
      <alignment vertical="top"/>
    </xf>
    <xf numFmtId="1" fontId="14" fillId="3" borderId="50" xfId="0" applyFont="1" applyFill="1" applyBorder="1" applyAlignment="1">
      <alignment horizontal="center" vertical="top"/>
    </xf>
    <xf numFmtId="1" fontId="14" fillId="3" borderId="32" xfId="0" applyFont="1" applyFill="1" applyBorder="1" applyAlignment="1">
      <alignment horizontal="center" vertical="top"/>
    </xf>
    <xf numFmtId="1" fontId="14" fillId="3" borderId="48" xfId="0" applyFont="1" applyFill="1" applyBorder="1" applyAlignment="1">
      <alignment vertical="top" wrapText="1"/>
    </xf>
    <xf numFmtId="1" fontId="14" fillId="3" borderId="51" xfId="0" applyFont="1" applyFill="1" applyBorder="1" applyAlignment="1">
      <alignment vertical="top"/>
    </xf>
    <xf numFmtId="1" fontId="14" fillId="3" borderId="51" xfId="0" applyFont="1" applyFill="1" applyBorder="1" applyAlignment="1">
      <alignment horizontal="center" vertical="top"/>
    </xf>
    <xf numFmtId="1" fontId="14" fillId="3" borderId="52" xfId="0" applyFont="1" applyFill="1" applyBorder="1" applyAlignment="1">
      <alignment horizontal="center" vertical="top"/>
    </xf>
    <xf numFmtId="1" fontId="13" fillId="0" borderId="53" xfId="0" applyFont="1" applyBorder="1" applyAlignment="1">
      <alignment vertical="top" wrapText="1"/>
    </xf>
    <xf numFmtId="1" fontId="13" fillId="0" borderId="70" xfId="0" applyFont="1" applyBorder="1" applyAlignment="1">
      <alignment vertical="top" wrapText="1"/>
    </xf>
    <xf numFmtId="1" fontId="13" fillId="0" borderId="80" xfId="0" applyFont="1" applyBorder="1" applyAlignment="1">
      <alignment horizontal="center" vertical="top" wrapText="1"/>
    </xf>
    <xf numFmtId="1" fontId="13" fillId="0" borderId="54" xfId="0" applyFont="1" applyBorder="1" applyAlignment="1">
      <alignment vertical="top" wrapText="1"/>
    </xf>
    <xf numFmtId="1" fontId="13" fillId="0" borderId="72" xfId="0" applyFont="1" applyBorder="1" applyAlignment="1">
      <alignment vertical="top" wrapText="1"/>
    </xf>
    <xf numFmtId="1" fontId="13" fillId="0" borderId="81" xfId="0" applyFont="1" applyBorder="1" applyAlignment="1">
      <alignment horizontal="center" vertical="top" wrapText="1"/>
    </xf>
    <xf numFmtId="1" fontId="13" fillId="0" borderId="55" xfId="0" applyFont="1" applyBorder="1" applyAlignment="1">
      <alignment vertical="top" wrapText="1"/>
    </xf>
    <xf numFmtId="1" fontId="13" fillId="0" borderId="74" xfId="0" applyFont="1" applyBorder="1" applyAlignment="1">
      <alignment vertical="top" wrapText="1"/>
    </xf>
    <xf numFmtId="1" fontId="13" fillId="0" borderId="82" xfId="0" applyFont="1" applyBorder="1" applyAlignment="1">
      <alignment horizontal="center" vertical="top" wrapText="1"/>
    </xf>
    <xf numFmtId="1" fontId="13" fillId="4" borderId="5" xfId="0" applyFont="1" applyFill="1" applyBorder="1" applyAlignment="1">
      <alignment vertical="top"/>
    </xf>
    <xf numFmtId="1" fontId="13" fillId="4" borderId="7" xfId="0" applyFont="1" applyFill="1" applyBorder="1" applyAlignment="1">
      <alignment vertical="top"/>
    </xf>
    <xf numFmtId="1" fontId="13" fillId="4" borderId="7" xfId="0" applyFont="1" applyFill="1" applyBorder="1" applyAlignment="1">
      <alignment horizontal="left" vertical="top" indent="1"/>
    </xf>
    <xf numFmtId="3" fontId="13" fillId="0" borderId="0" xfId="0" applyNumberFormat="1" applyFont="1"/>
    <xf numFmtId="1" fontId="13" fillId="4" borderId="25" xfId="0" applyFont="1" applyFill="1" applyBorder="1" applyAlignment="1">
      <alignment vertical="top"/>
    </xf>
    <xf numFmtId="1" fontId="11" fillId="4" borderId="30" xfId="0" applyFont="1" applyFill="1" applyBorder="1" applyAlignment="1">
      <alignment vertical="top"/>
    </xf>
    <xf numFmtId="1" fontId="13" fillId="4" borderId="10" xfId="0" applyFont="1" applyFill="1" applyBorder="1" applyAlignment="1">
      <alignment vertical="top"/>
    </xf>
    <xf numFmtId="1" fontId="13" fillId="4" borderId="31" xfId="0" applyFont="1" applyFill="1" applyBorder="1" applyAlignment="1">
      <alignment vertical="top"/>
    </xf>
    <xf numFmtId="1" fontId="13" fillId="4" borderId="32" xfId="0" applyFont="1" applyFill="1" applyBorder="1" applyAlignment="1">
      <alignment vertical="top"/>
    </xf>
    <xf numFmtId="1" fontId="13" fillId="4" borderId="4" xfId="0" applyFont="1" applyFill="1" applyBorder="1" applyAlignment="1">
      <alignment vertical="top"/>
    </xf>
    <xf numFmtId="1" fontId="13" fillId="4" borderId="5" xfId="0" applyFont="1" applyFill="1" applyBorder="1" applyAlignment="1">
      <alignment horizontal="left" vertical="top" indent="1"/>
    </xf>
    <xf numFmtId="9" fontId="13" fillId="5" borderId="70" xfId="6" applyNumberFormat="1" applyFont="1" applyFill="1" applyBorder="1" applyAlignment="1">
      <alignment horizontal="center" vertical="top"/>
    </xf>
    <xf numFmtId="1" fontId="10" fillId="3" borderId="31" xfId="0" applyFont="1" applyFill="1" applyBorder="1" applyAlignment="1">
      <alignment vertical="top"/>
    </xf>
    <xf numFmtId="1" fontId="13" fillId="0" borderId="53" xfId="0" applyFont="1" applyBorder="1" applyAlignment="1">
      <alignment horizontal="center" vertical="top" wrapText="1"/>
    </xf>
    <xf numFmtId="1" fontId="13" fillId="0" borderId="121" xfId="0" applyFont="1" applyBorder="1" applyAlignment="1">
      <alignment vertical="top" wrapText="1"/>
    </xf>
    <xf numFmtId="1" fontId="13" fillId="0" borderId="122" xfId="0" applyFont="1" applyBorder="1" applyAlignment="1">
      <alignment vertical="top" wrapText="1"/>
    </xf>
    <xf numFmtId="1" fontId="13" fillId="0" borderId="123" xfId="0" applyFont="1" applyBorder="1" applyAlignment="1">
      <alignment vertical="top" wrapText="1"/>
    </xf>
    <xf numFmtId="1" fontId="13" fillId="0" borderId="6" xfId="0" applyFont="1" applyBorder="1" applyAlignment="1">
      <alignment vertical="top" wrapText="1"/>
    </xf>
    <xf numFmtId="1" fontId="13" fillId="0" borderId="0" xfId="0" applyFont="1" applyBorder="1" applyAlignment="1">
      <alignment vertical="top" wrapText="1"/>
    </xf>
    <xf numFmtId="1" fontId="13" fillId="0" borderId="54" xfId="0" applyFont="1" applyBorder="1" applyAlignment="1">
      <alignment horizontal="center" vertical="top" wrapText="1"/>
    </xf>
    <xf numFmtId="1" fontId="13" fillId="0" borderId="71" xfId="0" applyFont="1" applyBorder="1" applyAlignment="1">
      <alignment vertical="top" wrapText="1"/>
    </xf>
    <xf numFmtId="1" fontId="13" fillId="0" borderId="72" xfId="0" applyFont="1" applyBorder="1" applyAlignment="1">
      <alignment vertical="top" wrapText="1"/>
    </xf>
    <xf numFmtId="1" fontId="13" fillId="0" borderId="81" xfId="0" applyFont="1" applyBorder="1" applyAlignment="1">
      <alignment vertical="top" wrapText="1"/>
    </xf>
    <xf numFmtId="1" fontId="13" fillId="0" borderId="120" xfId="0" applyFont="1" applyBorder="1" applyAlignment="1">
      <alignment horizontal="center" vertical="top" wrapText="1"/>
    </xf>
    <xf numFmtId="1" fontId="13" fillId="0" borderId="0" xfId="0" applyFont="1" applyBorder="1" applyAlignment="1">
      <alignment vertical="top" wrapText="1"/>
    </xf>
    <xf numFmtId="1" fontId="13" fillId="0" borderId="55" xfId="0" applyFont="1" applyBorder="1" applyAlignment="1">
      <alignment horizontal="center" vertical="top" wrapText="1"/>
    </xf>
    <xf numFmtId="1" fontId="13" fillId="0" borderId="0" xfId="0" applyFont="1" applyBorder="1" applyAlignment="1">
      <alignment horizontal="center" vertical="top" wrapText="1"/>
    </xf>
    <xf numFmtId="1" fontId="20" fillId="0" borderId="6" xfId="0" applyFont="1" applyBorder="1" applyAlignment="1">
      <alignment vertical="top"/>
    </xf>
    <xf numFmtId="1" fontId="20" fillId="0" borderId="0" xfId="0" applyFont="1" applyBorder="1" applyAlignment="1">
      <alignment vertical="top"/>
    </xf>
    <xf numFmtId="1" fontId="13" fillId="0" borderId="0" xfId="0" applyFont="1"/>
    <xf numFmtId="1" fontId="20" fillId="0" borderId="0" xfId="0" applyFont="1"/>
    <xf numFmtId="1" fontId="13" fillId="4" borderId="85" xfId="0" applyFont="1" applyFill="1" applyBorder="1" applyAlignment="1">
      <alignment vertical="top"/>
    </xf>
    <xf numFmtId="1" fontId="13" fillId="4" borderId="0" xfId="0" applyFont="1" applyFill="1" applyBorder="1" applyAlignment="1">
      <alignment vertical="top"/>
    </xf>
    <xf numFmtId="1" fontId="13" fillId="4" borderId="86" xfId="0" applyFont="1" applyFill="1" applyBorder="1" applyAlignment="1">
      <alignment vertical="top"/>
    </xf>
    <xf numFmtId="1" fontId="13" fillId="4" borderId="0" xfId="0" applyFont="1" applyFill="1" applyAlignment="1">
      <alignment horizontal="center"/>
    </xf>
    <xf numFmtId="1" fontId="13" fillId="4" borderId="51" xfId="0" applyFont="1" applyFill="1" applyBorder="1" applyAlignment="1">
      <alignment vertical="top"/>
    </xf>
    <xf numFmtId="1" fontId="13" fillId="4" borderId="124" xfId="0" applyFont="1" applyFill="1" applyBorder="1" applyAlignment="1">
      <alignment vertical="top"/>
    </xf>
    <xf numFmtId="1" fontId="13" fillId="0" borderId="125" xfId="0" applyFont="1" applyBorder="1" applyAlignment="1">
      <alignment horizontal="center" vertical="top" wrapText="1"/>
    </xf>
    <xf numFmtId="1" fontId="13" fillId="0" borderId="53" xfId="0" applyFont="1" applyBorder="1" applyAlignment="1">
      <alignment horizontal="center" vertical="center" wrapText="1"/>
    </xf>
    <xf numFmtId="1" fontId="13" fillId="0" borderId="54" xfId="0" applyFont="1" applyBorder="1" applyAlignment="1">
      <alignment horizontal="center" vertical="center" wrapText="1"/>
    </xf>
    <xf numFmtId="1" fontId="13" fillId="0" borderId="0" xfId="0" applyFont="1" applyAlignment="1">
      <alignment horizontal="center" vertical="center"/>
    </xf>
    <xf numFmtId="1" fontId="13" fillId="0" borderId="73" xfId="0" applyFont="1" applyBorder="1" applyAlignment="1">
      <alignment vertical="top" wrapText="1"/>
    </xf>
    <xf numFmtId="1" fontId="13" fillId="0" borderId="74" xfId="0" applyFont="1" applyBorder="1" applyAlignment="1">
      <alignment vertical="top" wrapText="1"/>
    </xf>
    <xf numFmtId="1" fontId="13" fillId="0" borderId="82" xfId="0" applyFont="1" applyBorder="1" applyAlignment="1">
      <alignment vertical="top" wrapText="1"/>
    </xf>
    <xf numFmtId="1" fontId="13" fillId="4" borderId="6" xfId="0" applyFont="1" applyFill="1" applyBorder="1" applyAlignment="1">
      <alignment horizontal="center" vertical="top"/>
    </xf>
    <xf numFmtId="1" fontId="13" fillId="0" borderId="71" xfId="0" applyFont="1" applyBorder="1" applyAlignment="1">
      <alignment vertical="top" wrapText="1"/>
    </xf>
    <xf numFmtId="1" fontId="13" fillId="0" borderId="81" xfId="0" applyFont="1" applyBorder="1" applyAlignment="1">
      <alignment vertical="top" wrapText="1"/>
    </xf>
    <xf numFmtId="1" fontId="13" fillId="0" borderId="116" xfId="0" applyFont="1" applyBorder="1"/>
    <xf numFmtId="1" fontId="13" fillId="0" borderId="116" xfId="0" applyFont="1" applyBorder="1" applyAlignment="1">
      <alignment horizontal="center" vertical="top"/>
    </xf>
    <xf numFmtId="1" fontId="14" fillId="3" borderId="116" xfId="0" applyFont="1" applyFill="1" applyBorder="1" applyAlignment="1">
      <alignment horizontal="center" vertical="center"/>
    </xf>
    <xf numFmtId="1" fontId="13" fillId="4" borderId="116" xfId="0" applyFont="1" applyFill="1" applyBorder="1" applyAlignment="1">
      <alignment vertical="top"/>
    </xf>
    <xf numFmtId="1" fontId="13" fillId="4" borderId="116" xfId="0" applyFont="1" applyFill="1" applyBorder="1" applyAlignment="1">
      <alignment horizontal="center" vertical="top"/>
    </xf>
    <xf numFmtId="3" fontId="13" fillId="4" borderId="116" xfId="0" applyNumberFormat="1" applyFont="1" applyFill="1" applyBorder="1" applyAlignment="1">
      <alignment horizontal="center" vertical="top"/>
    </xf>
    <xf numFmtId="3" fontId="11" fillId="4" borderId="116" xfId="0" applyNumberFormat="1" applyFont="1" applyFill="1" applyBorder="1" applyAlignment="1">
      <alignment horizontal="center" vertical="top"/>
    </xf>
    <xf numFmtId="167" fontId="11" fillId="4" borderId="116" xfId="0" applyNumberFormat="1" applyFont="1" applyFill="1" applyBorder="1"/>
    <xf numFmtId="1" fontId="11" fillId="0" borderId="116" xfId="0" applyFont="1" applyBorder="1"/>
    <xf numFmtId="1" fontId="17" fillId="5" borderId="116" xfId="0" applyFont="1" applyFill="1" applyBorder="1" applyAlignment="1">
      <alignment horizontal="center" vertical="top"/>
    </xf>
    <xf numFmtId="166" fontId="11" fillId="4" borderId="116" xfId="0" applyNumberFormat="1" applyFont="1" applyFill="1" applyBorder="1"/>
    <xf numFmtId="1" fontId="13" fillId="5" borderId="116" xfId="0" applyFont="1" applyFill="1" applyBorder="1" applyAlignment="1">
      <alignment horizontal="center" vertical="top"/>
    </xf>
    <xf numFmtId="3" fontId="13" fillId="5" borderId="116" xfId="0" applyNumberFormat="1" applyFont="1" applyFill="1" applyBorder="1" applyAlignment="1">
      <alignment horizontal="center" vertical="top"/>
    </xf>
    <xf numFmtId="166" fontId="18" fillId="0" borderId="116" xfId="1" applyNumberFormat="1" applyFont="1" applyFill="1" applyBorder="1"/>
    <xf numFmtId="3" fontId="13" fillId="0" borderId="116" xfId="0" applyNumberFormat="1" applyFont="1" applyBorder="1"/>
    <xf numFmtId="3" fontId="18" fillId="0" borderId="116" xfId="0" applyNumberFormat="1" applyFont="1" applyBorder="1"/>
    <xf numFmtId="166" fontId="18" fillId="0" borderId="116" xfId="0" applyNumberFormat="1" applyFont="1" applyFill="1" applyBorder="1"/>
    <xf numFmtId="3" fontId="11" fillId="4" borderId="116" xfId="0" applyNumberFormat="1" applyFont="1" applyFill="1" applyBorder="1"/>
    <xf numFmtId="3" fontId="18" fillId="0" borderId="116" xfId="0" applyNumberFormat="1" applyFont="1" applyFill="1" applyBorder="1"/>
    <xf numFmtId="3" fontId="13" fillId="5" borderId="116" xfId="0" quotePrefix="1" applyNumberFormat="1" applyFont="1" applyFill="1" applyBorder="1" applyAlignment="1">
      <alignment horizontal="center" vertical="top"/>
    </xf>
    <xf numFmtId="167" fontId="13" fillId="0" borderId="116" xfId="1" applyNumberFormat="1" applyFont="1" applyBorder="1"/>
    <xf numFmtId="166" fontId="19" fillId="4" borderId="116" xfId="1" applyNumberFormat="1" applyFont="1" applyFill="1" applyBorder="1"/>
    <xf numFmtId="3" fontId="19" fillId="4" borderId="116" xfId="0" applyNumberFormat="1" applyFont="1" applyFill="1" applyBorder="1"/>
    <xf numFmtId="166" fontId="19" fillId="4" borderId="116" xfId="0" applyNumberFormat="1" applyFont="1" applyFill="1" applyBorder="1"/>
    <xf numFmtId="166" fontId="18" fillId="4" borderId="116" xfId="1" applyNumberFormat="1" applyFont="1" applyFill="1" applyBorder="1"/>
    <xf numFmtId="3" fontId="13" fillId="4" borderId="116" xfId="0" applyNumberFormat="1" applyFont="1" applyFill="1" applyBorder="1"/>
    <xf numFmtId="3" fontId="18" fillId="4" borderId="116" xfId="0" applyNumberFormat="1" applyFont="1" applyFill="1" applyBorder="1"/>
    <xf numFmtId="166" fontId="18" fillId="4" borderId="116" xfId="0" applyNumberFormat="1" applyFont="1" applyFill="1" applyBorder="1"/>
    <xf numFmtId="1" fontId="13" fillId="4" borderId="116" xfId="0" applyFont="1" applyFill="1" applyBorder="1"/>
    <xf numFmtId="167" fontId="13" fillId="4" borderId="116" xfId="0" applyNumberFormat="1" applyFont="1" applyFill="1" applyBorder="1"/>
    <xf numFmtId="1" fontId="13" fillId="0" borderId="116" xfId="0" applyFont="1" applyBorder="1" applyAlignment="1">
      <alignment horizontal="center"/>
    </xf>
    <xf numFmtId="1" fontId="14" fillId="3" borderId="116" xfId="0" applyFont="1" applyFill="1" applyBorder="1"/>
    <xf numFmtId="164" fontId="13" fillId="5" borderId="116" xfId="6" applyNumberFormat="1" applyFont="1" applyFill="1" applyBorder="1" applyAlignment="1">
      <alignment horizontal="center" vertical="top"/>
    </xf>
    <xf numFmtId="9" fontId="13" fillId="5" borderId="116" xfId="6" applyNumberFormat="1" applyFont="1" applyFill="1" applyBorder="1" applyAlignment="1">
      <alignment horizontal="center" vertical="top"/>
    </xf>
    <xf numFmtId="1" fontId="13" fillId="4" borderId="116" xfId="0" applyFont="1" applyFill="1" applyBorder="1" applyAlignment="1">
      <alignment horizontal="center"/>
    </xf>
    <xf numFmtId="3" fontId="13" fillId="0" borderId="116" xfId="0" applyNumberFormat="1" applyFont="1" applyFill="1" applyBorder="1" applyAlignment="1">
      <alignment horizontal="center" vertical="top"/>
    </xf>
    <xf numFmtId="3" fontId="17" fillId="5" borderId="116" xfId="0" applyNumberFormat="1" applyFont="1" applyFill="1" applyBorder="1" applyAlignment="1">
      <alignment horizontal="center" vertical="top"/>
    </xf>
    <xf numFmtId="3" fontId="17" fillId="0" borderId="116" xfId="0" applyNumberFormat="1" applyFont="1" applyFill="1" applyBorder="1" applyAlignment="1">
      <alignment horizontal="center" vertical="top"/>
    </xf>
    <xf numFmtId="1" fontId="13" fillId="0" borderId="6" xfId="0" applyFont="1" applyBorder="1" applyAlignment="1">
      <alignment vertical="top" wrapText="1" shrinkToFit="1"/>
    </xf>
    <xf numFmtId="1" fontId="13" fillId="0" borderId="0" xfId="0" applyFont="1" applyBorder="1" applyAlignment="1">
      <alignment vertical="top" wrapText="1" shrinkToFit="1"/>
    </xf>
    <xf numFmtId="1" fontId="21" fillId="0" borderId="6" xfId="0" applyFont="1" applyBorder="1" applyAlignment="1">
      <alignment wrapText="1" shrinkToFit="1"/>
    </xf>
    <xf numFmtId="1" fontId="21" fillId="0" borderId="0" xfId="0" applyFont="1" applyAlignment="1">
      <alignment wrapText="1" shrinkToFit="1"/>
    </xf>
    <xf numFmtId="1" fontId="13" fillId="4" borderId="136" xfId="0" applyFont="1" applyFill="1" applyBorder="1" applyAlignment="1">
      <alignment horizontal="center" vertical="top"/>
    </xf>
    <xf numFmtId="1" fontId="17" fillId="5" borderId="6" xfId="0" applyFont="1" applyFill="1" applyBorder="1" applyAlignment="1">
      <alignment horizontal="center" vertical="top"/>
    </xf>
    <xf numFmtId="1" fontId="13" fillId="5" borderId="6" xfId="0" applyFont="1" applyFill="1" applyBorder="1" applyAlignment="1">
      <alignment horizontal="center" vertical="top"/>
    </xf>
    <xf numFmtId="1" fontId="13" fillId="4" borderId="24" xfId="0" applyFont="1" applyFill="1" applyBorder="1" applyAlignment="1">
      <alignment horizontal="center" vertical="top"/>
    </xf>
    <xf numFmtId="1" fontId="13" fillId="4" borderId="30" xfId="0" applyFont="1" applyFill="1" applyBorder="1" applyAlignment="1">
      <alignment horizontal="center" vertical="top"/>
    </xf>
    <xf numFmtId="1" fontId="13" fillId="4" borderId="31" xfId="0" applyFont="1" applyFill="1" applyBorder="1" applyAlignment="1">
      <alignment horizontal="center" vertical="top"/>
    </xf>
    <xf numFmtId="1" fontId="13" fillId="4" borderId="4" xfId="0" applyFont="1" applyFill="1" applyBorder="1" applyAlignment="1">
      <alignment horizontal="center" vertical="top"/>
    </xf>
    <xf numFmtId="1" fontId="22" fillId="4" borderId="72" xfId="0" applyFont="1" applyFill="1" applyBorder="1" applyAlignment="1">
      <alignment horizontal="left" vertical="top" wrapText="1"/>
    </xf>
    <xf numFmtId="1" fontId="22" fillId="4" borderId="74" xfId="0" applyFont="1" applyFill="1" applyBorder="1" applyAlignment="1">
      <alignment horizontal="left" vertical="top" wrapText="1"/>
    </xf>
    <xf numFmtId="1" fontId="22" fillId="4" borderId="70" xfId="0" applyFont="1" applyFill="1" applyBorder="1" applyAlignment="1">
      <alignment vertical="top" wrapText="1"/>
    </xf>
    <xf numFmtId="1" fontId="20" fillId="0" borderId="0" xfId="0" applyFont="1" applyBorder="1" applyAlignment="1">
      <alignment vertical="top" wrapText="1"/>
    </xf>
    <xf numFmtId="1" fontId="13" fillId="4" borderId="48" xfId="0" applyFont="1" applyFill="1" applyBorder="1" applyAlignment="1">
      <alignment horizontal="center" vertical="top"/>
    </xf>
    <xf numFmtId="1" fontId="23" fillId="4" borderId="72" xfId="0" applyFont="1" applyFill="1" applyBorder="1" applyAlignment="1">
      <alignment horizontal="left" vertical="top" wrapText="1"/>
    </xf>
    <xf numFmtId="1" fontId="23" fillId="4" borderId="70" xfId="0" applyFont="1" applyFill="1" applyBorder="1" applyAlignment="1">
      <alignment horizontal="left" vertical="top" wrapText="1"/>
    </xf>
    <xf numFmtId="1" fontId="23" fillId="4" borderId="125" xfId="0" applyFont="1" applyFill="1" applyBorder="1" applyAlignment="1">
      <alignment vertical="top" wrapText="1"/>
    </xf>
    <xf numFmtId="1" fontId="24" fillId="3" borderId="31" xfId="0" applyFont="1" applyFill="1" applyBorder="1" applyAlignment="1">
      <alignment vertical="top"/>
    </xf>
    <xf numFmtId="1" fontId="25" fillId="3" borderId="50" xfId="0" applyFont="1" applyFill="1" applyBorder="1" applyAlignment="1">
      <alignment vertical="top"/>
    </xf>
    <xf numFmtId="1" fontId="25" fillId="3" borderId="50" xfId="0" applyFont="1" applyFill="1" applyBorder="1" applyAlignment="1">
      <alignment horizontal="center" vertical="top"/>
    </xf>
    <xf numFmtId="1" fontId="25" fillId="3" borderId="32" xfId="0" applyFont="1" applyFill="1" applyBorder="1" applyAlignment="1">
      <alignment horizontal="center" vertical="top"/>
    </xf>
    <xf numFmtId="1" fontId="25" fillId="3" borderId="48" xfId="0" applyFont="1" applyFill="1" applyBorder="1" applyAlignment="1">
      <alignment vertical="top" wrapText="1"/>
    </xf>
    <xf numFmtId="1" fontId="25" fillId="3" borderId="51" xfId="0" applyFont="1" applyFill="1" applyBorder="1" applyAlignment="1">
      <alignment vertical="top"/>
    </xf>
    <xf numFmtId="1" fontId="25" fillId="3" borderId="51" xfId="0" applyFont="1" applyFill="1" applyBorder="1" applyAlignment="1">
      <alignment horizontal="center" vertical="top"/>
    </xf>
    <xf numFmtId="1" fontId="25" fillId="3" borderId="52" xfId="0" applyFont="1" applyFill="1" applyBorder="1" applyAlignment="1">
      <alignment horizontal="center" vertical="top"/>
    </xf>
    <xf numFmtId="1" fontId="17" fillId="5" borderId="6" xfId="0" applyFont="1" applyFill="1" applyBorder="1" applyAlignment="1">
      <alignment horizontal="center"/>
    </xf>
    <xf numFmtId="1" fontId="13" fillId="5" borderId="6" xfId="0" applyFont="1" applyFill="1" applyBorder="1" applyAlignment="1">
      <alignment horizontal="center"/>
    </xf>
    <xf numFmtId="1" fontId="13" fillId="5" borderId="0" xfId="0" applyFont="1" applyFill="1" applyBorder="1" applyAlignment="1">
      <alignment horizontal="center"/>
    </xf>
    <xf numFmtId="1" fontId="13" fillId="4" borderId="137" xfId="0" applyFont="1" applyFill="1" applyBorder="1" applyAlignment="1">
      <alignment horizontal="left" vertical="top"/>
    </xf>
    <xf numFmtId="1" fontId="23" fillId="4" borderId="70" xfId="0" applyFont="1" applyFill="1" applyBorder="1" applyAlignment="1">
      <alignment vertical="top" wrapText="1"/>
    </xf>
    <xf numFmtId="1" fontId="13" fillId="4" borderId="7" xfId="0" applyFont="1" applyFill="1" applyBorder="1" applyAlignment="1">
      <alignment horizontal="left" vertical="top" indent="2"/>
    </xf>
    <xf numFmtId="166" fontId="13" fillId="6" borderId="116" xfId="2" applyNumberFormat="1" applyFont="1" applyFill="1" applyBorder="1"/>
    <xf numFmtId="166" fontId="13" fillId="7" borderId="116" xfId="2" applyNumberFormat="1" applyFont="1" applyFill="1" applyBorder="1"/>
    <xf numFmtId="1" fontId="14" fillId="3" borderId="68" xfId="0" applyFont="1" applyFill="1" applyBorder="1"/>
    <xf numFmtId="1" fontId="14" fillId="3" borderId="67" xfId="0" applyFont="1" applyFill="1" applyBorder="1" applyAlignment="1">
      <alignment horizontal="center"/>
    </xf>
    <xf numFmtId="1" fontId="13" fillId="5" borderId="0" xfId="0" applyFont="1" applyFill="1" applyBorder="1" applyAlignment="1">
      <alignment vertical="top"/>
    </xf>
    <xf numFmtId="1" fontId="13" fillId="5" borderId="0" xfId="0" applyFont="1" applyFill="1" applyBorder="1"/>
    <xf numFmtId="1" fontId="13" fillId="0" borderId="31" xfId="0" applyFont="1" applyBorder="1" applyAlignment="1">
      <alignment vertical="top" wrapText="1"/>
    </xf>
    <xf numFmtId="1" fontId="13" fillId="0" borderId="50" xfId="0" applyFont="1" applyBorder="1" applyAlignment="1">
      <alignment vertical="top" wrapText="1"/>
    </xf>
    <xf numFmtId="1" fontId="13" fillId="0" borderId="120" xfId="0" applyFont="1" applyBorder="1" applyAlignment="1">
      <alignment vertical="top" wrapText="1"/>
    </xf>
    <xf numFmtId="1" fontId="13" fillId="0" borderId="60" xfId="0" applyFont="1" applyBorder="1" applyAlignment="1">
      <alignment vertical="top" wrapText="1"/>
    </xf>
    <xf numFmtId="1" fontId="13" fillId="0" borderId="53" xfId="0" applyFont="1" applyBorder="1" applyAlignment="1">
      <alignment vertical="top" wrapText="1"/>
    </xf>
    <xf numFmtId="1" fontId="13" fillId="4" borderId="52" xfId="0" applyFont="1" applyFill="1" applyBorder="1" applyAlignment="1">
      <alignment vertical="top"/>
    </xf>
    <xf numFmtId="1" fontId="13" fillId="5" borderId="0" xfId="0" applyFont="1" applyFill="1" applyBorder="1" applyAlignment="1">
      <alignment horizontal="center" vertical="top"/>
    </xf>
    <xf numFmtId="1" fontId="13" fillId="5" borderId="69" xfId="0" applyFont="1" applyFill="1" applyBorder="1" applyAlignment="1">
      <alignment vertical="top"/>
    </xf>
    <xf numFmtId="1" fontId="13" fillId="5" borderId="71" xfId="0" applyFont="1" applyFill="1" applyBorder="1" applyAlignment="1">
      <alignment vertical="top"/>
    </xf>
    <xf numFmtId="1" fontId="13" fillId="0" borderId="72" xfId="0" applyFont="1" applyBorder="1" applyAlignment="1">
      <alignment horizontal="left" vertical="top" wrapText="1"/>
    </xf>
    <xf numFmtId="1" fontId="13" fillId="5" borderId="73" xfId="0" applyFont="1" applyFill="1" applyBorder="1" applyAlignment="1">
      <alignment vertical="top"/>
    </xf>
    <xf numFmtId="1" fontId="13" fillId="0" borderId="74" xfId="0" applyFont="1" applyBorder="1" applyAlignment="1">
      <alignment horizontal="left" vertical="top" wrapText="1"/>
    </xf>
    <xf numFmtId="1" fontId="27" fillId="0" borderId="0" xfId="0" applyFont="1" applyBorder="1" applyAlignment="1">
      <alignment vertical="top" wrapText="1"/>
    </xf>
    <xf numFmtId="1" fontId="13" fillId="0" borderId="6" xfId="0" applyFont="1" applyBorder="1" applyAlignment="1">
      <alignment vertical="top"/>
    </xf>
    <xf numFmtId="1" fontId="13" fillId="0" borderId="0" xfId="0" applyFont="1" applyBorder="1" applyAlignment="1">
      <alignment vertical="top"/>
    </xf>
    <xf numFmtId="1" fontId="28" fillId="0" borderId="70" xfId="0" applyFont="1" applyBorder="1" applyAlignment="1">
      <alignment horizontal="center" vertical="top" wrapText="1"/>
    </xf>
    <xf numFmtId="1" fontId="13" fillId="4" borderId="24" xfId="0" applyFont="1" applyFill="1" applyBorder="1" applyAlignment="1">
      <alignment vertical="top"/>
    </xf>
    <xf numFmtId="1" fontId="14" fillId="3" borderId="50" xfId="0" applyFont="1" applyFill="1" applyBorder="1" applyAlignment="1">
      <alignment horizontal="center" vertical="center"/>
    </xf>
    <xf numFmtId="3" fontId="11" fillId="4" borderId="85" xfId="0" applyNumberFormat="1" applyFont="1" applyFill="1" applyBorder="1" applyAlignment="1">
      <alignment vertical="top"/>
    </xf>
    <xf numFmtId="3" fontId="11" fillId="4" borderId="0" xfId="5" applyNumberFormat="1" applyFont="1" applyFill="1" applyBorder="1" applyAlignment="1">
      <alignment horizontal="left"/>
    </xf>
    <xf numFmtId="3" fontId="13" fillId="4" borderId="0" xfId="5" applyNumberFormat="1" applyFont="1" applyFill="1" applyBorder="1" applyAlignment="1">
      <alignment horizontal="left" indent="1"/>
    </xf>
    <xf numFmtId="3" fontId="29" fillId="4" borderId="0" xfId="5" applyNumberFormat="1" applyFont="1" applyFill="1" applyBorder="1" applyAlignment="1">
      <alignment horizontal="left"/>
    </xf>
    <xf numFmtId="3" fontId="17" fillId="4" borderId="0" xfId="5" applyNumberFormat="1" applyFont="1" applyFill="1" applyBorder="1" applyAlignment="1">
      <alignment horizontal="left" indent="1"/>
    </xf>
    <xf numFmtId="3" fontId="13" fillId="4" borderId="0" xfId="5" applyNumberFormat="1" applyFont="1" applyFill="1" applyBorder="1" applyAlignment="1">
      <alignment horizontal="left"/>
    </xf>
    <xf numFmtId="3" fontId="11" fillId="4" borderId="86" xfId="0" applyNumberFormat="1" applyFont="1" applyFill="1" applyBorder="1" applyAlignment="1">
      <alignment vertical="top"/>
    </xf>
    <xf numFmtId="3" fontId="29" fillId="4" borderId="0" xfId="5" applyNumberFormat="1" applyFont="1" applyFill="1" applyBorder="1" applyAlignment="1">
      <alignment horizontal="left" wrapText="1"/>
    </xf>
    <xf numFmtId="3" fontId="13" fillId="4" borderId="0" xfId="0" applyNumberFormat="1" applyFont="1" applyFill="1" applyBorder="1" applyAlignment="1">
      <alignment vertical="top"/>
    </xf>
    <xf numFmtId="3" fontId="11" fillId="4" borderId="0" xfId="5" applyNumberFormat="1" applyFont="1" applyFill="1" applyBorder="1" applyAlignment="1">
      <alignment horizontal="left" wrapText="1"/>
    </xf>
    <xf numFmtId="3" fontId="13" fillId="4" borderId="51" xfId="5" applyNumberFormat="1" applyFont="1" applyFill="1" applyBorder="1" applyAlignment="1">
      <alignment horizontal="left" indent="1"/>
    </xf>
    <xf numFmtId="1" fontId="13" fillId="5" borderId="111" xfId="0" applyFont="1" applyFill="1" applyBorder="1" applyAlignment="1">
      <alignment vertical="top"/>
    </xf>
    <xf numFmtId="3" fontId="13" fillId="5" borderId="97" xfId="0" applyNumberFormat="1" applyFont="1" applyFill="1" applyBorder="1" applyAlignment="1">
      <alignment vertical="top"/>
    </xf>
    <xf numFmtId="3" fontId="13" fillId="0" borderId="0" xfId="0" applyNumberFormat="1" applyFont="1" applyAlignment="1">
      <alignment horizontal="center"/>
    </xf>
    <xf numFmtId="3" fontId="14" fillId="3" borderId="2" xfId="0" applyNumberFormat="1" applyFont="1" applyFill="1" applyBorder="1"/>
    <xf numFmtId="3" fontId="14" fillId="3" borderId="2" xfId="0" applyNumberFormat="1" applyFont="1" applyFill="1" applyBorder="1" applyAlignment="1">
      <alignment horizontal="center"/>
    </xf>
    <xf numFmtId="3" fontId="13" fillId="4" borderId="70" xfId="0" applyNumberFormat="1" applyFont="1" applyFill="1" applyBorder="1" applyAlignment="1">
      <alignment vertical="top" wrapText="1"/>
    </xf>
    <xf numFmtId="3" fontId="28" fillId="0" borderId="70" xfId="0" applyNumberFormat="1" applyFont="1" applyBorder="1" applyAlignment="1">
      <alignment horizontal="center" vertical="top" wrapText="1"/>
    </xf>
    <xf numFmtId="3" fontId="13" fillId="4" borderId="72" xfId="0" applyNumberFormat="1" applyFont="1" applyFill="1" applyBorder="1" applyAlignment="1">
      <alignment horizontal="left" vertical="top" wrapText="1"/>
    </xf>
    <xf numFmtId="3" fontId="13" fillId="0" borderId="72" xfId="0" applyNumberFormat="1" applyFont="1" applyBorder="1" applyAlignment="1">
      <alignment horizontal="center" vertical="top" wrapText="1"/>
    </xf>
    <xf numFmtId="3" fontId="13" fillId="0" borderId="74" xfId="0" applyNumberFormat="1" applyFont="1" applyBorder="1" applyAlignment="1">
      <alignment horizontal="center" vertical="top" wrapText="1"/>
    </xf>
    <xf numFmtId="3" fontId="13" fillId="0" borderId="0" xfId="0" applyNumberFormat="1" applyFont="1" applyAlignment="1">
      <alignment vertical="top"/>
    </xf>
    <xf numFmtId="3" fontId="13" fillId="0" borderId="0" xfId="0" applyNumberFormat="1" applyFont="1" applyAlignment="1">
      <alignment horizontal="center" vertical="top"/>
    </xf>
    <xf numFmtId="3" fontId="14" fillId="3" borderId="50" xfId="0" applyNumberFormat="1" applyFont="1" applyFill="1" applyBorder="1" applyAlignment="1">
      <alignment vertical="top"/>
    </xf>
    <xf numFmtId="3" fontId="14" fillId="3" borderId="50" xfId="0" applyNumberFormat="1" applyFont="1" applyFill="1" applyBorder="1" applyAlignment="1">
      <alignment horizontal="center" vertical="top"/>
    </xf>
    <xf numFmtId="3" fontId="14" fillId="3" borderId="32" xfId="0" applyNumberFormat="1" applyFont="1" applyFill="1" applyBorder="1" applyAlignment="1">
      <alignment horizontal="center" vertical="top"/>
    </xf>
    <xf numFmtId="3" fontId="14" fillId="3" borderId="51" xfId="0" applyNumberFormat="1" applyFont="1" applyFill="1" applyBorder="1" applyAlignment="1">
      <alignment vertical="top"/>
    </xf>
    <xf numFmtId="3" fontId="14" fillId="3" borderId="51" xfId="0" applyNumberFormat="1" applyFont="1" applyFill="1" applyBorder="1" applyAlignment="1">
      <alignment horizontal="center" vertical="top"/>
    </xf>
    <xf numFmtId="3" fontId="14" fillId="3" borderId="52" xfId="0" applyNumberFormat="1" applyFont="1" applyFill="1" applyBorder="1" applyAlignment="1">
      <alignment horizontal="center" vertical="top"/>
    </xf>
    <xf numFmtId="1" fontId="13" fillId="0" borderId="6" xfId="0" applyFont="1" applyFill="1" applyBorder="1" applyAlignment="1">
      <alignment horizontal="center" vertical="top" wrapText="1"/>
    </xf>
    <xf numFmtId="3" fontId="13" fillId="0" borderId="6" xfId="0" applyNumberFormat="1" applyFont="1" applyBorder="1" applyAlignment="1">
      <alignment vertical="top" wrapText="1"/>
    </xf>
    <xf numFmtId="3" fontId="13" fillId="0" borderId="0" xfId="0" applyNumberFormat="1" applyFont="1" applyBorder="1" applyAlignment="1">
      <alignment vertical="top" wrapText="1"/>
    </xf>
    <xf numFmtId="3" fontId="27" fillId="0" borderId="71" xfId="0" applyNumberFormat="1" applyFont="1" applyBorder="1" applyAlignment="1">
      <alignment vertical="top" wrapText="1"/>
    </xf>
    <xf numFmtId="3" fontId="27" fillId="0" borderId="72" xfId="0" applyNumberFormat="1" applyFont="1" applyBorder="1" applyAlignment="1">
      <alignment vertical="top" wrapText="1"/>
    </xf>
    <xf numFmtId="3" fontId="27" fillId="0" borderId="81" xfId="0" applyNumberFormat="1" applyFont="1" applyBorder="1" applyAlignment="1">
      <alignment vertical="top" wrapText="1"/>
    </xf>
    <xf numFmtId="1" fontId="13" fillId="0" borderId="0" xfId="0" applyFont="1" applyFill="1" applyBorder="1" applyAlignment="1">
      <alignment vertical="top"/>
    </xf>
    <xf numFmtId="1" fontId="17" fillId="0" borderId="0" xfId="5" applyNumberFormat="1" applyFont="1" applyFill="1" applyBorder="1" applyAlignment="1">
      <alignment horizontal="left"/>
    </xf>
    <xf numFmtId="1" fontId="13" fillId="0" borderId="0" xfId="5" applyNumberFormat="1" applyFont="1" applyFill="1" applyBorder="1" applyAlignment="1">
      <alignment horizontal="center"/>
    </xf>
    <xf numFmtId="3" fontId="13" fillId="0" borderId="0" xfId="0" applyNumberFormat="1" applyFont="1" applyFill="1" applyBorder="1" applyAlignment="1">
      <alignment horizontal="center" vertical="top"/>
    </xf>
    <xf numFmtId="1" fontId="13" fillId="0" borderId="0" xfId="5" applyNumberFormat="1" applyFont="1" applyFill="1" applyBorder="1" applyAlignment="1">
      <alignment horizontal="left"/>
    </xf>
    <xf numFmtId="1" fontId="13" fillId="0" borderId="0" xfId="0" applyFont="1" applyFill="1" applyBorder="1" applyAlignment="1">
      <alignment horizontal="center" vertical="top"/>
    </xf>
    <xf numFmtId="1" fontId="13" fillId="0" borderId="0" xfId="0" applyFont="1" applyFill="1" applyBorder="1" applyAlignment="1">
      <alignment vertical="top" wrapText="1"/>
    </xf>
    <xf numFmtId="1" fontId="28" fillId="0" borderId="0" xfId="0" applyFont="1" applyFill="1" applyBorder="1" applyAlignment="1">
      <alignment horizontal="center" vertical="top" wrapText="1"/>
    </xf>
    <xf numFmtId="164" fontId="13" fillId="0" borderId="0" xfId="6" applyNumberFormat="1" applyFont="1" applyFill="1" applyBorder="1" applyAlignment="1">
      <alignment horizontal="center" vertical="top"/>
    </xf>
    <xf numFmtId="0" fontId="15" fillId="3" borderId="50" xfId="3" applyFont="1" applyFill="1" applyBorder="1" applyAlignment="1" applyProtection="1">
      <alignment horizontal="left" vertical="center"/>
    </xf>
    <xf numFmtId="1" fontId="13" fillId="4" borderId="0" xfId="0" applyFont="1" applyFill="1" applyBorder="1" applyAlignment="1">
      <alignment horizontal="left" vertical="top" indent="1"/>
    </xf>
    <xf numFmtId="1" fontId="13" fillId="4" borderId="0" xfId="0" applyFont="1" applyFill="1" applyBorder="1" applyAlignment="1">
      <alignment horizontal="left" indent="1"/>
    </xf>
    <xf numFmtId="1" fontId="13" fillId="4" borderId="5" xfId="0" applyFont="1" applyFill="1" applyBorder="1" applyAlignment="1">
      <alignment horizontal="left" indent="1"/>
    </xf>
    <xf numFmtId="1" fontId="30" fillId="4" borderId="136" xfId="0" applyFont="1" applyFill="1" applyBorder="1" applyAlignment="1">
      <alignment horizontal="center" vertical="top"/>
    </xf>
    <xf numFmtId="1" fontId="30" fillId="5" borderId="6" xfId="0" applyFont="1" applyFill="1" applyBorder="1" applyAlignment="1">
      <alignment horizontal="center" vertical="top"/>
    </xf>
    <xf numFmtId="1" fontId="30" fillId="4" borderId="24" xfId="0" applyFont="1" applyFill="1" applyBorder="1" applyAlignment="1">
      <alignment horizontal="center" vertical="top"/>
    </xf>
    <xf numFmtId="1" fontId="26" fillId="5" borderId="6" xfId="0" applyFont="1" applyFill="1" applyBorder="1" applyAlignment="1">
      <alignment horizontal="center" vertical="top"/>
    </xf>
    <xf numFmtId="1" fontId="26" fillId="4" borderId="30" xfId="0" applyFont="1" applyFill="1" applyBorder="1" applyAlignment="1">
      <alignment horizontal="center" vertical="top"/>
    </xf>
    <xf numFmtId="1" fontId="26" fillId="6" borderId="31" xfId="0" applyFont="1" applyFill="1" applyBorder="1" applyAlignment="1">
      <alignment horizontal="center" vertical="top"/>
    </xf>
    <xf numFmtId="1" fontId="26" fillId="6" borderId="4" xfId="0" applyFont="1" applyFill="1" applyBorder="1" applyAlignment="1">
      <alignment horizontal="center" vertical="top"/>
    </xf>
    <xf numFmtId="1" fontId="11" fillId="0" borderId="116" xfId="0" applyFont="1" applyBorder="1" applyAlignment="1">
      <alignment horizontal="center"/>
    </xf>
    <xf numFmtId="1" fontId="7" fillId="4" borderId="80" xfId="0" applyFont="1" applyFill="1" applyBorder="1" applyAlignment="1">
      <alignment vertical="top" wrapText="1"/>
    </xf>
    <xf numFmtId="1" fontId="7" fillId="4" borderId="81" xfId="0" applyFont="1" applyFill="1" applyBorder="1" applyAlignment="1">
      <alignment horizontal="left" vertical="top" wrapText="1"/>
    </xf>
    <xf numFmtId="1" fontId="7" fillId="4" borderId="82" xfId="0" applyFont="1" applyFill="1" applyBorder="1" applyAlignment="1">
      <alignment horizontal="left" vertical="top" wrapText="1"/>
    </xf>
    <xf numFmtId="1" fontId="22" fillId="0" borderId="6" xfId="0" applyFont="1" applyBorder="1" applyAlignment="1">
      <alignment vertical="top" wrapText="1"/>
    </xf>
    <xf numFmtId="1" fontId="22" fillId="0" borderId="0" xfId="0" applyFont="1" applyBorder="1" applyAlignment="1">
      <alignment vertical="top" wrapText="1"/>
    </xf>
    <xf numFmtId="1" fontId="23" fillId="0" borderId="6" xfId="0" applyFont="1" applyBorder="1" applyAlignment="1">
      <alignment vertical="top" wrapText="1"/>
    </xf>
    <xf numFmtId="1" fontId="23" fillId="0" borderId="0" xfId="0" applyFont="1" applyBorder="1" applyAlignment="1">
      <alignment vertical="top" wrapText="1"/>
    </xf>
    <xf numFmtId="1" fontId="22" fillId="5" borderId="0" xfId="0" applyFont="1" applyFill="1" applyBorder="1" applyAlignment="1">
      <alignment vertical="top" wrapText="1" shrinkToFit="1"/>
    </xf>
    <xf numFmtId="1" fontId="21" fillId="0" borderId="0" xfId="0" applyFont="1" applyAlignment="1">
      <alignment vertical="top" wrapText="1"/>
    </xf>
    <xf numFmtId="1" fontId="23" fillId="0" borderId="70" xfId="0" applyFont="1" applyBorder="1" applyAlignment="1">
      <alignment vertical="top" wrapText="1"/>
    </xf>
    <xf numFmtId="1" fontId="23" fillId="0" borderId="72" xfId="0" applyFont="1" applyBorder="1" applyAlignment="1">
      <alignment horizontal="left" vertical="top" wrapText="1"/>
    </xf>
    <xf numFmtId="1" fontId="23" fillId="0" borderId="74" xfId="0" applyFont="1" applyBorder="1" applyAlignment="1">
      <alignment horizontal="left" vertical="top" wrapText="1"/>
    </xf>
    <xf numFmtId="1" fontId="26" fillId="4" borderId="4" xfId="0" applyFont="1" applyFill="1" applyBorder="1" applyAlignment="1">
      <alignment horizontal="center" vertical="top"/>
    </xf>
    <xf numFmtId="1" fontId="26" fillId="4" borderId="24" xfId="0" applyFont="1" applyFill="1" applyBorder="1" applyAlignment="1">
      <alignment horizontal="center" vertical="top"/>
    </xf>
    <xf numFmtId="1" fontId="26" fillId="4" borderId="6" xfId="0" applyFont="1" applyFill="1" applyBorder="1" applyAlignment="1">
      <alignment horizontal="center" vertical="top"/>
    </xf>
    <xf numFmtId="1" fontId="26" fillId="4" borderId="48" xfId="0" applyFont="1" applyFill="1" applyBorder="1" applyAlignment="1">
      <alignment horizontal="center" vertical="top"/>
    </xf>
    <xf numFmtId="1" fontId="14" fillId="3" borderId="32" xfId="0" applyFont="1" applyFill="1" applyBorder="1" applyAlignment="1">
      <alignment horizontal="center" vertical="center"/>
    </xf>
    <xf numFmtId="1" fontId="14" fillId="3" borderId="32" xfId="0" applyNumberFormat="1" applyFont="1" applyFill="1" applyBorder="1" applyAlignment="1">
      <alignment horizontal="center" vertical="center"/>
    </xf>
    <xf numFmtId="3" fontId="13" fillId="4" borderId="4" xfId="0" applyNumberFormat="1" applyFont="1" applyFill="1" applyBorder="1" applyAlignment="1">
      <alignment horizontal="center" vertical="top"/>
    </xf>
    <xf numFmtId="3" fontId="13" fillId="4" borderId="6" xfId="5" applyNumberFormat="1" applyFont="1" applyFill="1" applyBorder="1" applyAlignment="1">
      <alignment horizontal="center"/>
    </xf>
    <xf numFmtId="3" fontId="13" fillId="5" borderId="6" xfId="5" applyNumberFormat="1" applyFont="1" applyFill="1" applyBorder="1" applyAlignment="1">
      <alignment horizontal="center"/>
    </xf>
    <xf numFmtId="3" fontId="11" fillId="4" borderId="24" xfId="0" applyNumberFormat="1" applyFont="1" applyFill="1" applyBorder="1" applyAlignment="1">
      <alignment horizontal="center" vertical="top"/>
    </xf>
    <xf numFmtId="3" fontId="13" fillId="5" borderId="6" xfId="0" applyNumberFormat="1" applyFont="1" applyFill="1" applyBorder="1" applyAlignment="1">
      <alignment horizontal="center" vertical="top"/>
    </xf>
    <xf numFmtId="3" fontId="13" fillId="4" borderId="48" xfId="5" applyNumberFormat="1" applyFont="1" applyFill="1" applyBorder="1" applyAlignment="1">
      <alignment horizontal="center"/>
    </xf>
    <xf numFmtId="3" fontId="13" fillId="5" borderId="111" xfId="0" applyNumberFormat="1" applyFont="1" applyFill="1" applyBorder="1" applyAlignment="1">
      <alignment horizontal="center" vertical="top"/>
    </xf>
    <xf numFmtId="0" fontId="13" fillId="0" borderId="116" xfId="0" applyNumberFormat="1" applyFont="1" applyBorder="1"/>
    <xf numFmtId="3" fontId="14" fillId="3" borderId="50" xfId="0" applyNumberFormat="1" applyFont="1" applyFill="1" applyBorder="1" applyAlignment="1">
      <alignment horizontal="center" vertical="center"/>
    </xf>
    <xf numFmtId="3" fontId="14" fillId="3" borderId="32" xfId="0" applyNumberFormat="1" applyFont="1" applyFill="1" applyBorder="1" applyAlignment="1">
      <alignment horizontal="center" vertical="center"/>
    </xf>
    <xf numFmtId="3" fontId="13" fillId="5" borderId="116" xfId="6" applyNumberFormat="1" applyFont="1" applyFill="1" applyBorder="1" applyAlignment="1">
      <alignment horizontal="center" vertical="top"/>
    </xf>
    <xf numFmtId="1" fontId="31" fillId="0" borderId="31" xfId="0" applyFont="1" applyBorder="1" applyAlignment="1">
      <alignment vertical="top" wrapText="1"/>
    </xf>
    <xf numFmtId="1" fontId="32" fillId="0" borderId="50" xfId="0" applyFont="1" applyBorder="1" applyAlignment="1">
      <alignment vertical="top" wrapText="1"/>
    </xf>
    <xf numFmtId="1" fontId="33" fillId="4" borderId="4" xfId="0" applyFont="1" applyFill="1" applyBorder="1" applyAlignment="1">
      <alignment horizontal="center" vertical="top"/>
    </xf>
    <xf numFmtId="1" fontId="26" fillId="5" borderId="6" xfId="0" applyFont="1" applyFill="1" applyBorder="1" applyAlignment="1">
      <alignment horizontal="left" vertical="top"/>
    </xf>
    <xf numFmtId="1" fontId="26" fillId="4" borderId="24" xfId="0" applyFont="1" applyFill="1" applyBorder="1" applyAlignment="1">
      <alignment horizontal="left" vertical="top"/>
    </xf>
    <xf numFmtId="1" fontId="26" fillId="4" borderId="6" xfId="0" applyFont="1" applyFill="1" applyBorder="1" applyAlignment="1">
      <alignment horizontal="left" vertical="top"/>
    </xf>
    <xf numFmtId="1" fontId="26" fillId="4" borderId="48" xfId="0" applyFont="1" applyFill="1" applyBorder="1" applyAlignment="1">
      <alignment horizontal="left" vertical="top"/>
    </xf>
    <xf numFmtId="1" fontId="19" fillId="2" borderId="1" xfId="0" applyFont="1" applyFill="1" applyBorder="1" applyAlignment="1">
      <alignment vertical="top"/>
    </xf>
    <xf numFmtId="1" fontId="14" fillId="2" borderId="2" xfId="0" applyFont="1" applyFill="1" applyBorder="1" applyAlignment="1">
      <alignment vertical="top"/>
    </xf>
    <xf numFmtId="1" fontId="14" fillId="2" borderId="2" xfId="0" applyFont="1" applyFill="1" applyBorder="1" applyAlignment="1">
      <alignment horizontal="center" vertical="top"/>
    </xf>
    <xf numFmtId="1" fontId="14" fillId="2" borderId="3" xfId="0" applyFont="1" applyFill="1" applyBorder="1" applyAlignment="1">
      <alignment horizontal="center" vertical="top"/>
    </xf>
    <xf numFmtId="1" fontId="14" fillId="3" borderId="1" xfId="0" applyFont="1" applyFill="1" applyBorder="1" applyAlignment="1">
      <alignment vertical="center"/>
    </xf>
    <xf numFmtId="1" fontId="14" fillId="3" borderId="3" xfId="0" applyFont="1" applyFill="1" applyBorder="1" applyAlignment="1">
      <alignment vertical="center"/>
    </xf>
    <xf numFmtId="0" fontId="15" fillId="3" borderId="2" xfId="3" applyFont="1" applyFill="1" applyBorder="1" applyAlignment="1" applyProtection="1">
      <alignment horizontal="center" vertical="center"/>
    </xf>
    <xf numFmtId="1" fontId="14" fillId="0" borderId="0" xfId="0" applyFont="1" applyAlignment="1">
      <alignment vertical="center"/>
    </xf>
    <xf numFmtId="1" fontId="34" fillId="5" borderId="6" xfId="0" applyFont="1" applyFill="1" applyBorder="1" applyAlignment="1">
      <alignment horizontal="left" vertical="top"/>
    </xf>
    <xf numFmtId="1" fontId="13" fillId="0" borderId="7" xfId="0" applyFont="1" applyFill="1" applyBorder="1" applyAlignment="1">
      <alignment horizontal="left" vertical="top" indent="3"/>
    </xf>
    <xf numFmtId="1" fontId="13" fillId="0" borderId="0" xfId="0" applyFont="1" applyFill="1" applyAlignment="1">
      <alignment horizontal="center" vertical="top"/>
    </xf>
    <xf numFmtId="1" fontId="13" fillId="0" borderId="7" xfId="0" quotePrefix="1" applyFont="1" applyFill="1" applyBorder="1" applyAlignment="1">
      <alignment horizontal="left" vertical="top" indent="3"/>
    </xf>
    <xf numFmtId="1" fontId="13" fillId="0" borderId="0" xfId="0" applyFont="1" applyFill="1" applyBorder="1" applyProtection="1"/>
    <xf numFmtId="1" fontId="13" fillId="0" borderId="0" xfId="0" applyFont="1" applyFill="1" applyBorder="1" applyAlignment="1" applyProtection="1">
      <alignment horizontal="right"/>
    </xf>
    <xf numFmtId="1" fontId="13" fillId="5" borderId="7" xfId="0" applyFont="1" applyFill="1" applyBorder="1" applyAlignment="1">
      <alignment horizontal="left" vertical="top" indent="3"/>
    </xf>
    <xf numFmtId="1" fontId="11" fillId="0" borderId="0" xfId="0" applyFont="1" applyFill="1" applyBorder="1" applyAlignment="1">
      <alignment horizontal="right"/>
    </xf>
    <xf numFmtId="1" fontId="13" fillId="5" borderId="7" xfId="0" quotePrefix="1" applyFont="1" applyFill="1" applyBorder="1" applyAlignment="1">
      <alignment horizontal="left" vertical="top" indent="3"/>
    </xf>
    <xf numFmtId="1" fontId="26" fillId="5" borderId="24" xfId="0" applyFont="1" applyFill="1" applyBorder="1" applyAlignment="1">
      <alignment horizontal="left" vertical="top"/>
    </xf>
    <xf numFmtId="1" fontId="17" fillId="5" borderId="7" xfId="0" quotePrefix="1" applyFont="1" applyFill="1" applyBorder="1" applyAlignment="1">
      <alignment horizontal="left" vertical="top" indent="3"/>
    </xf>
    <xf numFmtId="1" fontId="26" fillId="5" borderId="30" xfId="0" applyFont="1" applyFill="1" applyBorder="1" applyAlignment="1">
      <alignment horizontal="left" vertical="top"/>
    </xf>
    <xf numFmtId="1" fontId="26" fillId="5" borderId="31" xfId="0" applyFont="1" applyFill="1" applyBorder="1" applyAlignment="1">
      <alignment horizontal="left" vertical="top"/>
    </xf>
    <xf numFmtId="1" fontId="26" fillId="5" borderId="4" xfId="0" applyFont="1" applyFill="1" applyBorder="1" applyAlignment="1">
      <alignment horizontal="left" vertical="top"/>
    </xf>
    <xf numFmtId="1" fontId="14" fillId="3" borderId="3" xfId="0" applyFont="1" applyFill="1" applyBorder="1"/>
    <xf numFmtId="1" fontId="13" fillId="4" borderId="36" xfId="0" applyFont="1" applyFill="1" applyBorder="1" applyAlignment="1">
      <alignment vertical="top" wrapText="1"/>
    </xf>
    <xf numFmtId="1" fontId="13" fillId="0" borderId="46" xfId="0" applyFont="1" applyBorder="1" applyAlignment="1">
      <alignment horizontal="center" vertical="top" wrapText="1"/>
    </xf>
    <xf numFmtId="1" fontId="13" fillId="4" borderId="39" xfId="0" applyFont="1" applyFill="1" applyBorder="1" applyAlignment="1">
      <alignment horizontal="left" vertical="top" wrapText="1"/>
    </xf>
    <xf numFmtId="1" fontId="13" fillId="0" borderId="47" xfId="0" applyFont="1" applyBorder="1" applyAlignment="1">
      <alignment horizontal="center" vertical="top" wrapText="1"/>
    </xf>
    <xf numFmtId="1" fontId="13" fillId="4" borderId="43" xfId="0" applyFont="1" applyFill="1" applyBorder="1" applyAlignment="1">
      <alignment horizontal="left" vertical="top" wrapText="1"/>
    </xf>
    <xf numFmtId="1" fontId="13" fillId="0" borderId="49" xfId="0" applyFont="1" applyBorder="1" applyAlignment="1">
      <alignment horizontal="center" vertical="top" wrapText="1"/>
    </xf>
    <xf numFmtId="0" fontId="12" fillId="0" borderId="0" xfId="3" applyFont="1" applyAlignment="1" applyProtection="1">
      <alignment vertical="top"/>
    </xf>
    <xf numFmtId="1" fontId="33" fillId="5" borderId="6" xfId="0" applyFont="1" applyFill="1" applyBorder="1" applyAlignment="1">
      <alignment horizontal="center" vertical="top"/>
    </xf>
    <xf numFmtId="1" fontId="11" fillId="4" borderId="116" xfId="0" applyFont="1" applyFill="1" applyBorder="1" applyAlignment="1">
      <alignment horizontal="center" vertical="top"/>
    </xf>
    <xf numFmtId="1" fontId="13" fillId="0" borderId="116" xfId="0" applyFont="1" applyFill="1" applyBorder="1" applyAlignment="1">
      <alignment horizontal="center" vertical="top"/>
    </xf>
    <xf numFmtId="1" fontId="11" fillId="0" borderId="116" xfId="0" applyFont="1" applyBorder="1" applyAlignment="1">
      <alignment horizontal="center" vertical="top"/>
    </xf>
    <xf numFmtId="1" fontId="11" fillId="5" borderId="116" xfId="0" applyFont="1" applyFill="1" applyBorder="1" applyAlignment="1">
      <alignment horizontal="center" vertical="top"/>
    </xf>
    <xf numFmtId="1" fontId="13" fillId="0" borderId="0" xfId="0" applyFont="1" applyBorder="1" applyAlignment="1">
      <alignment horizontal="right"/>
    </xf>
  </cellXfs>
  <cellStyles count="7">
    <cellStyle name="Comma" xfId="1" builtinId="3"/>
    <cellStyle name="Comma 2" xfId="2"/>
    <cellStyle name="Hyperlink" xfId="3" builtinId="8"/>
    <cellStyle name="Normal" xfId="0" builtinId="0" customBuiltin="1"/>
    <cellStyle name="Normal 2" xfId="4"/>
    <cellStyle name="Normal_TAB9" xfId="5"/>
    <cellStyle name="Percent" xfId="6" builtinId="5"/>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Indice"/><Relationship Id="rId2" Type="http://schemas.openxmlformats.org/officeDocument/2006/relationships/hyperlink" Target="#Indice"/><Relationship Id="rId3" Type="http://schemas.openxmlformats.org/officeDocument/2006/relationships/hyperlink" Target="#Indice"/></Relationships>
</file>

<file path=xl/drawings/_rels/drawing2.xml.rels><?xml version="1.0" encoding="UTF-8" standalone="yes"?>
<Relationships xmlns="http://schemas.openxmlformats.org/package/2006/relationships"><Relationship Id="rId3" Type="http://schemas.openxmlformats.org/officeDocument/2006/relationships/hyperlink" Target="#Indice"/><Relationship Id="rId4" Type="http://schemas.openxmlformats.org/officeDocument/2006/relationships/hyperlink" Target="#Indice"/><Relationship Id="rId5" Type="http://schemas.openxmlformats.org/officeDocument/2006/relationships/hyperlink" Target="#Indice"/><Relationship Id="rId6" Type="http://schemas.openxmlformats.org/officeDocument/2006/relationships/hyperlink" Target="#Indice"/><Relationship Id="rId7" Type="http://schemas.openxmlformats.org/officeDocument/2006/relationships/hyperlink" Target="#Indice"/><Relationship Id="rId1" Type="http://schemas.openxmlformats.org/officeDocument/2006/relationships/hyperlink" Target="#Indice"/><Relationship Id="rId2" Type="http://schemas.openxmlformats.org/officeDocument/2006/relationships/hyperlink" Target="#Indice"/></Relationships>
</file>

<file path=xl/drawings/_rels/drawing3.xml.rels><?xml version="1.0" encoding="UTF-8" standalone="yes"?>
<Relationships xmlns="http://schemas.openxmlformats.org/package/2006/relationships"><Relationship Id="rId1" Type="http://schemas.openxmlformats.org/officeDocument/2006/relationships/hyperlink" Target="#Indice"/><Relationship Id="rId2" Type="http://schemas.openxmlformats.org/officeDocument/2006/relationships/hyperlink" Target="#Indice"/><Relationship Id="rId3" Type="http://schemas.openxmlformats.org/officeDocument/2006/relationships/hyperlink" Target="#Indice"/></Relationships>
</file>

<file path=xl/drawings/_rels/drawing4.xml.rels><?xml version="1.0" encoding="UTF-8" standalone="yes"?>
<Relationships xmlns="http://schemas.openxmlformats.org/package/2006/relationships"><Relationship Id="rId1" Type="http://schemas.openxmlformats.org/officeDocument/2006/relationships/hyperlink" Target="#Indice"/></Relationships>
</file>

<file path=xl/drawings/drawing1.xml><?xml version="1.0" encoding="utf-8"?>
<xdr:wsDr xmlns:xdr="http://schemas.openxmlformats.org/drawingml/2006/spreadsheetDrawing" xmlns:a="http://schemas.openxmlformats.org/drawingml/2006/main">
  <xdr:twoCellAnchor>
    <xdr:from>
      <xdr:col>1</xdr:col>
      <xdr:colOff>12700</xdr:colOff>
      <xdr:row>50</xdr:row>
      <xdr:rowOff>104775</xdr:rowOff>
    </xdr:from>
    <xdr:to>
      <xdr:col>15</xdr:col>
      <xdr:colOff>0</xdr:colOff>
      <xdr:row>57</xdr:row>
      <xdr:rowOff>104775</xdr:rowOff>
    </xdr:to>
    <xdr:sp macro="" textlink="">
      <xdr:nvSpPr>
        <xdr:cNvPr id="1025" name="Text Box 1"/>
        <xdr:cNvSpPr txBox="1">
          <a:spLocks noChangeArrowheads="1"/>
        </xdr:cNvSpPr>
      </xdr:nvSpPr>
      <xdr:spPr bwMode="auto">
        <a:xfrm>
          <a:off x="190500" y="11280775"/>
          <a:ext cx="10312400" cy="13335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200" b="1" i="0" u="none" strike="noStrike" baseline="0">
              <a:solidFill>
                <a:srgbClr val="000000"/>
              </a:solidFill>
              <a:latin typeface="+mn-lt"/>
              <a:cs typeface="Arial"/>
            </a:rPr>
            <a:t>Sources for I.1</a:t>
          </a:r>
        </a:p>
        <a:p>
          <a:pPr algn="l" rtl="0">
            <a:defRPr sz="1000"/>
          </a:pPr>
          <a:endParaRPr lang="en-US" sz="1200" b="0" i="0" u="none" strike="noStrike" baseline="0">
            <a:solidFill>
              <a:srgbClr val="000000"/>
            </a:solidFill>
            <a:latin typeface="+mn-lt"/>
            <a:cs typeface="Arial"/>
          </a:endParaRPr>
        </a:p>
        <a:p>
          <a:pPr algn="l" rtl="0">
            <a:defRPr sz="1000"/>
          </a:pPr>
          <a:r>
            <a:rPr lang="en-US" sz="1200" b="0" i="0" u="none" strike="noStrike" baseline="0">
              <a:solidFill>
                <a:srgbClr val="000000"/>
              </a:solidFill>
              <a:latin typeface="+mn-lt"/>
              <a:cs typeface="Arial"/>
            </a:rPr>
            <a:t>Compendio Historico-SIES (Sistema Nacional de Informacion para la Educacion Superior) 1990-2009</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12</xdr:col>
      <xdr:colOff>133350</xdr:colOff>
      <xdr:row>0</xdr:row>
      <xdr:rowOff>85725</xdr:rowOff>
    </xdr:from>
    <xdr:to>
      <xdr:col>12</xdr:col>
      <xdr:colOff>400050</xdr:colOff>
      <xdr:row>2</xdr:row>
      <xdr:rowOff>57150</xdr:rowOff>
    </xdr:to>
    <xdr:sp macro="" textlink="">
      <xdr:nvSpPr>
        <xdr:cNvPr id="17425" name="AutoShape 2">
          <a:hlinkClick xmlns:r="http://schemas.openxmlformats.org/officeDocument/2006/relationships" r:id="rId1"/>
        </xdr:cNvPr>
        <xdr:cNvSpPr>
          <a:spLocks noChangeArrowheads="1"/>
        </xdr:cNvSpPr>
      </xdr:nvSpPr>
      <xdr:spPr bwMode="auto">
        <a:xfrm>
          <a:off x="7772400"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xdr:twoCellAnchor>
  <xdr:twoCellAnchor>
    <xdr:from>
      <xdr:col>12</xdr:col>
      <xdr:colOff>152400</xdr:colOff>
      <xdr:row>160</xdr:row>
      <xdr:rowOff>0</xdr:rowOff>
    </xdr:from>
    <xdr:to>
      <xdr:col>12</xdr:col>
      <xdr:colOff>419100</xdr:colOff>
      <xdr:row>161</xdr:row>
      <xdr:rowOff>104775</xdr:rowOff>
    </xdr:to>
    <xdr:sp macro="" textlink="">
      <xdr:nvSpPr>
        <xdr:cNvPr id="17426" name="AutoShape 3">
          <a:hlinkClick xmlns:r="http://schemas.openxmlformats.org/officeDocument/2006/relationships" r:id="rId2"/>
        </xdr:cNvPr>
        <xdr:cNvSpPr>
          <a:spLocks noChangeArrowheads="1"/>
        </xdr:cNvSpPr>
      </xdr:nvSpPr>
      <xdr:spPr bwMode="auto">
        <a:xfrm>
          <a:off x="7791450" y="2365057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16</xdr:col>
      <xdr:colOff>0</xdr:colOff>
      <xdr:row>0</xdr:row>
      <xdr:rowOff>85725</xdr:rowOff>
    </xdr:from>
    <xdr:to>
      <xdr:col>16</xdr:col>
      <xdr:colOff>0</xdr:colOff>
      <xdr:row>2</xdr:row>
      <xdr:rowOff>57150</xdr:rowOff>
    </xdr:to>
    <xdr:sp macro="" textlink="">
      <xdr:nvSpPr>
        <xdr:cNvPr id="17427" name="AutoShape 4">
          <a:hlinkClick xmlns:r="http://schemas.openxmlformats.org/officeDocument/2006/relationships" r:id="rId3"/>
        </xdr:cNvPr>
        <xdr:cNvSpPr>
          <a:spLocks noChangeArrowheads="1"/>
        </xdr:cNvSpPr>
      </xdr:nvSpPr>
      <xdr:spPr bwMode="auto">
        <a:xfrm>
          <a:off x="9829800" y="85725"/>
          <a:ext cx="0" cy="238125"/>
        </a:xfrm>
        <a:prstGeom prst="leftArrow">
          <a:avLst>
            <a:gd name="adj1" fmla="val 50000"/>
            <a:gd name="adj2" fmla="val -2147483648"/>
          </a:avLst>
        </a:prstGeom>
        <a:solidFill>
          <a:srgbClr val="666699"/>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43392</xdr:colOff>
      <xdr:row>48</xdr:row>
      <xdr:rowOff>29634</xdr:rowOff>
    </xdr:from>
    <xdr:to>
      <xdr:col>15</xdr:col>
      <xdr:colOff>638175</xdr:colOff>
      <xdr:row>51</xdr:row>
      <xdr:rowOff>112184</xdr:rowOff>
    </xdr:to>
    <xdr:sp macro="" textlink="">
      <xdr:nvSpPr>
        <xdr:cNvPr id="2049" name="Text Box 1"/>
        <xdr:cNvSpPr txBox="1">
          <a:spLocks noChangeArrowheads="1"/>
        </xdr:cNvSpPr>
      </xdr:nvSpPr>
      <xdr:spPr bwMode="auto">
        <a:xfrm>
          <a:off x="183092" y="11002434"/>
          <a:ext cx="11554883" cy="92075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lnSpc>
              <a:spcPts val="1000"/>
            </a:lnSpc>
            <a:defRPr sz="1000"/>
          </a:pPr>
          <a:r>
            <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Sources for II.1:</a:t>
          </a:r>
        </a:p>
        <a:p>
          <a:pPr algn="l" rtl="0">
            <a:lnSpc>
              <a:spcPts val="1000"/>
            </a:lnSpc>
            <a:defRPr sz="1000"/>
          </a:pPr>
          <a:endPar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lnSpc>
              <a:spcPts val="1000"/>
            </a:lnSpc>
            <a:defRPr sz="1000"/>
          </a:pPr>
          <a:r>
            <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Ministry of Education, Chile: Historical Compendium of Higher Education Statistics, </a:t>
          </a:r>
          <a:r>
            <a:rPr lang="en-US" sz="1100">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http://www.mifuturo.cl/index.php/informacion-del-sies</a:t>
          </a:r>
          <a:endPar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lnSpc>
              <a:spcPts val="1000"/>
            </a:lnSpc>
            <a:defRPr sz="1000"/>
          </a:pPr>
          <a:endPar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lnSpc>
              <a:spcPts val="1100"/>
            </a:lnSpc>
            <a:defRPr sz="1000"/>
          </a:pPr>
          <a:r>
            <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2010, 2011, 2012 data on total enrollment, Base de datos SIES http://www.mifuturo.cl/index.php/informacion-del-sies/estructura-compendio </a:t>
          </a:r>
        </a:p>
        <a:p>
          <a:pPr algn="l" rtl="0">
            <a:lnSpc>
              <a:spcPts val="900"/>
            </a:lnSpc>
            <a:defRPr sz="1000"/>
          </a:pPr>
          <a:endPar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lnSpc>
              <a:spcPts val="900"/>
            </a:lnSpc>
            <a:defRPr sz="1000"/>
          </a:pPr>
          <a:r>
            <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2005, 2006, &amp; 2007, 2008, &amp; 2009 data on total enrollment, INDICES-CNED 2005-2011 database </a:t>
          </a:r>
        </a:p>
      </xdr:txBody>
    </xdr:sp>
    <xdr:clientData/>
  </xdr:twoCellAnchor>
  <xdr:twoCellAnchor>
    <xdr:from>
      <xdr:col>1</xdr:col>
      <xdr:colOff>28575</xdr:colOff>
      <xdr:row>85</xdr:row>
      <xdr:rowOff>130175</xdr:rowOff>
    </xdr:from>
    <xdr:to>
      <xdr:col>16</xdr:col>
      <xdr:colOff>0</xdr:colOff>
      <xdr:row>90</xdr:row>
      <xdr:rowOff>123825</xdr:rowOff>
    </xdr:to>
    <xdr:sp macro="" textlink="">
      <xdr:nvSpPr>
        <xdr:cNvPr id="2050" name="Text Box 2"/>
        <xdr:cNvSpPr txBox="1">
          <a:spLocks noChangeArrowheads="1"/>
        </xdr:cNvSpPr>
      </xdr:nvSpPr>
      <xdr:spPr bwMode="auto">
        <a:xfrm>
          <a:off x="152400" y="16522700"/>
          <a:ext cx="10182225" cy="80327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Sources for II.2</a:t>
          </a:r>
        </a:p>
        <a:p>
          <a:pPr algn="l" rtl="0">
            <a:defRPr sz="1000"/>
          </a:pPr>
          <a:endParaRPr lang="en-US" sz="11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en-US" sz="11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years 2005 to 2011: CNED-INDICES 2005-2012 historical enrollment database, </a:t>
          </a:r>
          <a:r>
            <a:rPr lang="en-US" sz="1100">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http://www.cned.cl/public/Secciones/SeccionIndicesEstadisticas/indices_estadisticas_BDS.aspx</a:t>
          </a:r>
          <a:r>
            <a:rPr lang="en-US" sz="1100">
              <a:latin typeface="Verdana" panose="020B0604030504040204" pitchFamily="34" charset="0"/>
              <a:ea typeface="Verdana" panose="020B0604030504040204" pitchFamily="34" charset="0"/>
              <a:cs typeface="Verdana" panose="020B0604030504040204" pitchFamily="34" charset="0"/>
            </a:rPr>
            <a:t> </a:t>
          </a:r>
          <a:endParaRPr lang="en-US" sz="1100" b="0" i="0" u="none" strike="noStrike" baseline="0">
            <a:solidFill>
              <a:srgbClr val="DD0806"/>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endParaRPr lang="en-US"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282</xdr:row>
      <xdr:rowOff>0</xdr:rowOff>
    </xdr:from>
    <xdr:to>
      <xdr:col>13</xdr:col>
      <xdr:colOff>0</xdr:colOff>
      <xdr:row>282</xdr:row>
      <xdr:rowOff>0</xdr:rowOff>
    </xdr:to>
    <xdr:sp macro="" textlink="">
      <xdr:nvSpPr>
        <xdr:cNvPr id="2051" name="Rectangle 3"/>
        <xdr:cNvSpPr>
          <a:spLocks noChangeArrowheads="1"/>
        </xdr:cNvSpPr>
      </xdr:nvSpPr>
      <xdr:spPr bwMode="auto">
        <a:xfrm>
          <a:off x="139700" y="51422300"/>
          <a:ext cx="9245600" cy="0"/>
        </a:xfrm>
        <a:prstGeom prst="rect">
          <a:avLst/>
        </a:prstGeom>
        <a:noFill/>
        <a:ln w="9525">
          <a:solidFill>
            <a:srgbClr val="000000"/>
          </a:solidFill>
          <a:miter lim="800000"/>
          <a:headEnd/>
          <a:tailEnd/>
        </a:ln>
        <a:effectLst>
          <a:outerShdw blurRad="63500" dist="107763" dir="18900000" algn="ctr" rotWithShape="0">
            <a:srgbClr val="000000">
              <a:alpha val="74998"/>
            </a:srgbClr>
          </a:outerShdw>
        </a:effectLst>
      </xdr:spPr>
      <xdr:txBody>
        <a:bodyPr rtlCol="0" anchor="ctr"/>
        <a:lstStyle/>
        <a:p>
          <a:endParaRPr lang="en-US"/>
        </a:p>
      </xdr:txBody>
    </xdr:sp>
    <xdr:clientData/>
  </xdr:twoCellAnchor>
  <xdr:twoCellAnchor>
    <xdr:from>
      <xdr:col>12</xdr:col>
      <xdr:colOff>304800</xdr:colOff>
      <xdr:row>0</xdr:row>
      <xdr:rowOff>85725</xdr:rowOff>
    </xdr:from>
    <xdr:to>
      <xdr:col>12</xdr:col>
      <xdr:colOff>552450</xdr:colOff>
      <xdr:row>2</xdr:row>
      <xdr:rowOff>0</xdr:rowOff>
    </xdr:to>
    <xdr:sp macro="" textlink="">
      <xdr:nvSpPr>
        <xdr:cNvPr id="18531" name="AutoShape 4">
          <a:hlinkClick xmlns:r="http://schemas.openxmlformats.org/officeDocument/2006/relationships" r:id="rId1"/>
        </xdr:cNvPr>
        <xdr:cNvSpPr>
          <a:spLocks noChangeArrowheads="1"/>
        </xdr:cNvSpPr>
      </xdr:nvSpPr>
      <xdr:spPr bwMode="auto">
        <a:xfrm>
          <a:off x="8258175" y="8572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12</xdr:col>
      <xdr:colOff>304800</xdr:colOff>
      <xdr:row>55</xdr:row>
      <xdr:rowOff>85725</xdr:rowOff>
    </xdr:from>
    <xdr:to>
      <xdr:col>12</xdr:col>
      <xdr:colOff>552450</xdr:colOff>
      <xdr:row>57</xdr:row>
      <xdr:rowOff>0</xdr:rowOff>
    </xdr:to>
    <xdr:sp macro="" textlink="">
      <xdr:nvSpPr>
        <xdr:cNvPr id="18532" name="AutoShape 5">
          <a:hlinkClick xmlns:r="http://schemas.openxmlformats.org/officeDocument/2006/relationships" r:id="rId2"/>
        </xdr:cNvPr>
        <xdr:cNvSpPr>
          <a:spLocks noChangeArrowheads="1"/>
        </xdr:cNvSpPr>
      </xdr:nvSpPr>
      <xdr:spPr bwMode="auto">
        <a:xfrm>
          <a:off x="8258175" y="1100137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12</xdr:col>
      <xdr:colOff>314325</xdr:colOff>
      <xdr:row>100</xdr:row>
      <xdr:rowOff>0</xdr:rowOff>
    </xdr:from>
    <xdr:to>
      <xdr:col>12</xdr:col>
      <xdr:colOff>552450</xdr:colOff>
      <xdr:row>101</xdr:row>
      <xdr:rowOff>133350</xdr:rowOff>
    </xdr:to>
    <xdr:sp macro="" textlink="">
      <xdr:nvSpPr>
        <xdr:cNvPr id="18533" name="AutoShape 6">
          <a:hlinkClick xmlns:r="http://schemas.openxmlformats.org/officeDocument/2006/relationships" r:id="rId3"/>
        </xdr:cNvPr>
        <xdr:cNvSpPr>
          <a:spLocks noChangeArrowheads="1"/>
        </xdr:cNvSpPr>
      </xdr:nvSpPr>
      <xdr:spPr bwMode="auto">
        <a:xfrm>
          <a:off x="8267700" y="19069050"/>
          <a:ext cx="238125" cy="295275"/>
        </a:xfrm>
        <a:prstGeom prst="leftArrow">
          <a:avLst>
            <a:gd name="adj1" fmla="val 50000"/>
            <a:gd name="adj2" fmla="val 25000"/>
          </a:avLst>
        </a:prstGeom>
        <a:solidFill>
          <a:srgbClr val="666699"/>
        </a:solidFill>
        <a:ln w="9525">
          <a:solidFill>
            <a:srgbClr val="000000"/>
          </a:solidFill>
          <a:miter lim="800000"/>
          <a:headEnd/>
          <a:tailEnd/>
        </a:ln>
      </xdr:spPr>
    </xdr:sp>
    <xdr:clientData fPrintsWithSheet="0"/>
  </xdr:twoCellAnchor>
  <xdr:twoCellAnchor>
    <xdr:from>
      <xdr:col>12</xdr:col>
      <xdr:colOff>304800</xdr:colOff>
      <xdr:row>146</xdr:row>
      <xdr:rowOff>85725</xdr:rowOff>
    </xdr:from>
    <xdr:to>
      <xdr:col>12</xdr:col>
      <xdr:colOff>552450</xdr:colOff>
      <xdr:row>148</xdr:row>
      <xdr:rowOff>0</xdr:rowOff>
    </xdr:to>
    <xdr:sp macro="" textlink="">
      <xdr:nvSpPr>
        <xdr:cNvPr id="18534" name="AutoShape 7">
          <a:hlinkClick xmlns:r="http://schemas.openxmlformats.org/officeDocument/2006/relationships" r:id="rId4"/>
        </xdr:cNvPr>
        <xdr:cNvSpPr>
          <a:spLocks noChangeArrowheads="1"/>
        </xdr:cNvSpPr>
      </xdr:nvSpPr>
      <xdr:spPr bwMode="auto">
        <a:xfrm>
          <a:off x="8258175" y="2727007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12</xdr:col>
      <xdr:colOff>304800</xdr:colOff>
      <xdr:row>192</xdr:row>
      <xdr:rowOff>85725</xdr:rowOff>
    </xdr:from>
    <xdr:to>
      <xdr:col>12</xdr:col>
      <xdr:colOff>552450</xdr:colOff>
      <xdr:row>194</xdr:row>
      <xdr:rowOff>0</xdr:rowOff>
    </xdr:to>
    <xdr:sp macro="" textlink="">
      <xdr:nvSpPr>
        <xdr:cNvPr id="18535" name="AutoShape 8">
          <a:hlinkClick xmlns:r="http://schemas.openxmlformats.org/officeDocument/2006/relationships" r:id="rId5"/>
        </xdr:cNvPr>
        <xdr:cNvSpPr>
          <a:spLocks noChangeArrowheads="1"/>
        </xdr:cNvSpPr>
      </xdr:nvSpPr>
      <xdr:spPr bwMode="auto">
        <a:xfrm>
          <a:off x="8258175" y="35671125"/>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12</xdr:col>
      <xdr:colOff>304800</xdr:colOff>
      <xdr:row>239</xdr:row>
      <xdr:rowOff>85725</xdr:rowOff>
    </xdr:from>
    <xdr:to>
      <xdr:col>12</xdr:col>
      <xdr:colOff>552450</xdr:colOff>
      <xdr:row>242</xdr:row>
      <xdr:rowOff>0</xdr:rowOff>
    </xdr:to>
    <xdr:sp macro="" textlink="">
      <xdr:nvSpPr>
        <xdr:cNvPr id="18536" name="AutoShape 9">
          <a:hlinkClick xmlns:r="http://schemas.openxmlformats.org/officeDocument/2006/relationships" r:id="rId6"/>
        </xdr:cNvPr>
        <xdr:cNvSpPr>
          <a:spLocks noChangeArrowheads="1"/>
        </xdr:cNvSpPr>
      </xdr:nvSpPr>
      <xdr:spPr bwMode="auto">
        <a:xfrm>
          <a:off x="8258175" y="44215050"/>
          <a:ext cx="247650" cy="238125"/>
        </a:xfrm>
        <a:prstGeom prst="leftArrow">
          <a:avLst>
            <a:gd name="adj1" fmla="val 50000"/>
            <a:gd name="adj2" fmla="val 26000"/>
          </a:avLst>
        </a:prstGeom>
        <a:solidFill>
          <a:srgbClr val="666699"/>
        </a:solidFill>
        <a:ln w="9525">
          <a:solidFill>
            <a:srgbClr val="000000"/>
          </a:solidFill>
          <a:miter lim="800000"/>
          <a:headEnd/>
          <a:tailEnd/>
        </a:ln>
      </xdr:spPr>
    </xdr:sp>
    <xdr:clientData fPrintsWithSheet="0"/>
  </xdr:twoCellAnchor>
  <xdr:twoCellAnchor>
    <xdr:from>
      <xdr:col>1</xdr:col>
      <xdr:colOff>0</xdr:colOff>
      <xdr:row>52</xdr:row>
      <xdr:rowOff>50800</xdr:rowOff>
    </xdr:from>
    <xdr:to>
      <xdr:col>15</xdr:col>
      <xdr:colOff>644525</xdr:colOff>
      <xdr:row>56</xdr:row>
      <xdr:rowOff>76200</xdr:rowOff>
    </xdr:to>
    <xdr:sp macro="" textlink="">
      <xdr:nvSpPr>
        <xdr:cNvPr id="2058" name="Text Box 10"/>
        <xdr:cNvSpPr txBox="1">
          <a:spLocks noChangeArrowheads="1"/>
        </xdr:cNvSpPr>
      </xdr:nvSpPr>
      <xdr:spPr bwMode="auto">
        <a:xfrm>
          <a:off x="139700" y="12141200"/>
          <a:ext cx="11604625" cy="9652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100" b="0" i="0" u="none" strike="noStrike" baseline="0">
              <a:solidFill>
                <a:srgbClr val="000000"/>
              </a:solidFill>
              <a:latin typeface="Arial"/>
              <a:cs typeface="Arial"/>
            </a:rPr>
            <a:t>Comments on II.1:</a:t>
          </a:r>
        </a:p>
        <a:p>
          <a:pPr algn="l" rtl="0">
            <a:defRPr sz="1000"/>
          </a:pPr>
          <a:r>
            <a:rPr lang="en-US" sz="1100">
              <a:solidFill>
                <a:sysClr val="windowText" lastClr="000000"/>
              </a:solidFill>
              <a:latin typeface="Verdana" pitchFamily="34" charset="0"/>
              <a:ea typeface="Verdana" pitchFamily="34" charset="0"/>
              <a:cs typeface="Verdana" pitchFamily="34" charset="0"/>
            </a:rPr>
            <a:t>** Starting 2005 it is possible to show also the breakdown of the CRUCH into publics and old privates. This allows us to give a private (new privates plus old privates) versus public enrollment numbers, and show percentages accordingly. For PROPHE purposes of counting as private what is legally considered as private in the country, this is a good way to show percentages. However, in Chile the old privates are more often grouped with the publics, as CRUCH, and so it is worthwhile to see also the new private/total figure for the recent years.</a:t>
          </a:r>
          <a:endParaRPr lang="en-US" sz="1100" b="0" i="0" u="none" strike="noStrike" baseline="0">
            <a:solidFill>
              <a:sysClr val="windowText" lastClr="000000"/>
            </a:solidFill>
            <a:latin typeface="Verdana" pitchFamily="34" charset="0"/>
            <a:ea typeface="Verdana" pitchFamily="34" charset="0"/>
            <a:cs typeface="Verdana" pitchFamily="34" charset="0"/>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0</xdr:colOff>
      <xdr:row>92</xdr:row>
      <xdr:rowOff>22225</xdr:rowOff>
    </xdr:from>
    <xdr:to>
      <xdr:col>16</xdr:col>
      <xdr:colOff>19050</xdr:colOff>
      <xdr:row>97</xdr:row>
      <xdr:rowOff>146050</xdr:rowOff>
    </xdr:to>
    <xdr:sp macro="" textlink="">
      <xdr:nvSpPr>
        <xdr:cNvPr id="2059" name="Text Box 11"/>
        <xdr:cNvSpPr txBox="1">
          <a:spLocks noChangeArrowheads="1"/>
        </xdr:cNvSpPr>
      </xdr:nvSpPr>
      <xdr:spPr bwMode="auto">
        <a:xfrm>
          <a:off x="123825" y="17548225"/>
          <a:ext cx="10229850" cy="93345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131</xdr:row>
      <xdr:rowOff>130175</xdr:rowOff>
    </xdr:from>
    <xdr:to>
      <xdr:col>15</xdr:col>
      <xdr:colOff>647699</xdr:colOff>
      <xdr:row>137</xdr:row>
      <xdr:rowOff>130175</xdr:rowOff>
    </xdr:to>
    <xdr:sp macro="" textlink="">
      <xdr:nvSpPr>
        <xdr:cNvPr id="2060" name="Text Box 12"/>
        <xdr:cNvSpPr txBox="1">
          <a:spLocks noChangeArrowheads="1"/>
        </xdr:cNvSpPr>
      </xdr:nvSpPr>
      <xdr:spPr bwMode="auto">
        <a:xfrm>
          <a:off x="168274" y="28247975"/>
          <a:ext cx="11579225" cy="11430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Sources for II.3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138</xdr:row>
      <xdr:rowOff>92075</xdr:rowOff>
    </xdr:from>
    <xdr:to>
      <xdr:col>15</xdr:col>
      <xdr:colOff>584199</xdr:colOff>
      <xdr:row>144</xdr:row>
      <xdr:rowOff>63500</xdr:rowOff>
    </xdr:to>
    <xdr:sp macro="" textlink="">
      <xdr:nvSpPr>
        <xdr:cNvPr id="2061" name="Text Box 13"/>
        <xdr:cNvSpPr txBox="1">
          <a:spLocks noChangeArrowheads="1"/>
        </xdr:cNvSpPr>
      </xdr:nvSpPr>
      <xdr:spPr bwMode="auto">
        <a:xfrm>
          <a:off x="168274" y="29543375"/>
          <a:ext cx="115157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177</xdr:row>
      <xdr:rowOff>130175</xdr:rowOff>
    </xdr:from>
    <xdr:to>
      <xdr:col>15</xdr:col>
      <xdr:colOff>673099</xdr:colOff>
      <xdr:row>183</xdr:row>
      <xdr:rowOff>130175</xdr:rowOff>
    </xdr:to>
    <xdr:sp macro="" textlink="">
      <xdr:nvSpPr>
        <xdr:cNvPr id="2062" name="Text Box 14"/>
        <xdr:cNvSpPr txBox="1">
          <a:spLocks noChangeArrowheads="1"/>
        </xdr:cNvSpPr>
      </xdr:nvSpPr>
      <xdr:spPr bwMode="auto">
        <a:xfrm>
          <a:off x="168274" y="37544375"/>
          <a:ext cx="11604625" cy="11430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Sources for II.4</a:t>
          </a:r>
        </a:p>
      </xdr:txBody>
    </xdr:sp>
    <xdr:clientData/>
  </xdr:twoCellAnchor>
  <xdr:twoCellAnchor>
    <xdr:from>
      <xdr:col>1</xdr:col>
      <xdr:colOff>28574</xdr:colOff>
      <xdr:row>184</xdr:row>
      <xdr:rowOff>92075</xdr:rowOff>
    </xdr:from>
    <xdr:to>
      <xdr:col>15</xdr:col>
      <xdr:colOff>660399</xdr:colOff>
      <xdr:row>190</xdr:row>
      <xdr:rowOff>63500</xdr:rowOff>
    </xdr:to>
    <xdr:sp macro="" textlink="">
      <xdr:nvSpPr>
        <xdr:cNvPr id="2063" name="Text Box 15"/>
        <xdr:cNvSpPr txBox="1">
          <a:spLocks noChangeArrowheads="1"/>
        </xdr:cNvSpPr>
      </xdr:nvSpPr>
      <xdr:spPr bwMode="auto">
        <a:xfrm>
          <a:off x="168274" y="38839775"/>
          <a:ext cx="115919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II.4</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223</xdr:row>
      <xdr:rowOff>130175</xdr:rowOff>
    </xdr:from>
    <xdr:to>
      <xdr:col>15</xdr:col>
      <xdr:colOff>673099</xdr:colOff>
      <xdr:row>229</xdr:row>
      <xdr:rowOff>130175</xdr:rowOff>
    </xdr:to>
    <xdr:sp macro="" textlink="">
      <xdr:nvSpPr>
        <xdr:cNvPr id="2064" name="Text Box 16"/>
        <xdr:cNvSpPr txBox="1">
          <a:spLocks noChangeArrowheads="1"/>
        </xdr:cNvSpPr>
      </xdr:nvSpPr>
      <xdr:spPr bwMode="auto">
        <a:xfrm>
          <a:off x="168274" y="46853475"/>
          <a:ext cx="11604625" cy="11430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Sources for II.5</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230</xdr:row>
      <xdr:rowOff>92075</xdr:rowOff>
    </xdr:from>
    <xdr:to>
      <xdr:col>15</xdr:col>
      <xdr:colOff>673099</xdr:colOff>
      <xdr:row>236</xdr:row>
      <xdr:rowOff>63500</xdr:rowOff>
    </xdr:to>
    <xdr:sp macro="" textlink="">
      <xdr:nvSpPr>
        <xdr:cNvPr id="2065" name="Text Box 17"/>
        <xdr:cNvSpPr txBox="1">
          <a:spLocks noChangeArrowheads="1"/>
        </xdr:cNvSpPr>
      </xdr:nvSpPr>
      <xdr:spPr bwMode="auto">
        <a:xfrm>
          <a:off x="168274" y="48148875"/>
          <a:ext cx="116046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II.5</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425</xdr:row>
      <xdr:rowOff>130175</xdr:rowOff>
    </xdr:from>
    <xdr:to>
      <xdr:col>15</xdr:col>
      <xdr:colOff>647699</xdr:colOff>
      <xdr:row>431</xdr:row>
      <xdr:rowOff>130175</xdr:rowOff>
    </xdr:to>
    <xdr:sp macro="" textlink="">
      <xdr:nvSpPr>
        <xdr:cNvPr id="2066" name="Text Box 18"/>
        <xdr:cNvSpPr txBox="1">
          <a:spLocks noChangeArrowheads="1"/>
        </xdr:cNvSpPr>
      </xdr:nvSpPr>
      <xdr:spPr bwMode="auto">
        <a:xfrm>
          <a:off x="168274" y="86655275"/>
          <a:ext cx="11579225" cy="11430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lnSpc>
              <a:spcPts val="1000"/>
            </a:lnSpc>
            <a:defRPr sz="1000"/>
          </a:pPr>
          <a:r>
            <a:rPr lang="en-US" sz="1200" b="0" i="0" u="none" strike="noStrike" baseline="0">
              <a:solidFill>
                <a:srgbClr val="000000"/>
              </a:solidFill>
              <a:latin typeface="+mn-lt"/>
              <a:ea typeface="Verdana" panose="020B0604030504040204" pitchFamily="34" charset="0"/>
              <a:cs typeface="Verdana" panose="020B0604030504040204" pitchFamily="34" charset="0"/>
            </a:rPr>
            <a:t>Sources for II.7</a:t>
          </a:r>
        </a:p>
        <a:p>
          <a:pPr algn="l" rtl="0">
            <a:lnSpc>
              <a:spcPts val="1000"/>
            </a:lnSpc>
            <a:defRPr sz="1000"/>
          </a:pPr>
          <a:endParaRPr lang="en-US" sz="1200" b="0" i="0" u="none" strike="noStrike" baseline="0">
            <a:solidFill>
              <a:sysClr val="windowText" lastClr="000000"/>
            </a:solidFill>
            <a:latin typeface="+mn-lt"/>
            <a:ea typeface="Verdana" panose="020B0604030504040204" pitchFamily="34" charset="0"/>
            <a:cs typeface="Verdana" panose="020B0604030504040204" pitchFamily="34" charset="0"/>
          </a:endParaRPr>
        </a:p>
        <a:p>
          <a:pPr algn="l" rtl="0">
            <a:lnSpc>
              <a:spcPts val="1000"/>
            </a:lnSpc>
            <a:defRPr sz="1000"/>
          </a:pPr>
          <a:r>
            <a:rPr lang="en-US" sz="1200" b="0" i="0" u="none" strike="noStrike" baseline="0">
              <a:solidFill>
                <a:sysClr val="windowText" lastClr="000000"/>
              </a:solidFill>
              <a:latin typeface="+mn-lt"/>
              <a:ea typeface="Verdana" panose="020B0604030504040204" pitchFamily="34" charset="0"/>
              <a:cs typeface="Verdana" panose="020B0604030504040204" pitchFamily="34" charset="0"/>
            </a:rPr>
            <a:t>For 2005-2012 years: graduate enrollment historical database CNED-INDICES 2005-2012</a:t>
          </a:r>
        </a:p>
        <a:p>
          <a:pPr algn="l" rtl="0">
            <a:lnSpc>
              <a:spcPts val="1000"/>
            </a:lnSpc>
            <a:defRPr sz="1000"/>
          </a:pPr>
          <a:endParaRPr lang="en-US" sz="1200" b="0" i="0" u="none" strike="noStrike" baseline="0">
            <a:solidFill>
              <a:sysClr val="windowText" lastClr="000000"/>
            </a:solidFill>
            <a:latin typeface="+mn-lt"/>
            <a:ea typeface="Verdana" panose="020B0604030504040204" pitchFamily="34" charset="0"/>
            <a:cs typeface="Verdana" panose="020B0604030504040204" pitchFamily="34" charset="0"/>
          </a:endParaRPr>
        </a:p>
        <a:p>
          <a:pPr algn="l" rtl="0">
            <a:lnSpc>
              <a:spcPts val="1000"/>
            </a:lnSpc>
            <a:defRPr sz="1000"/>
          </a:pPr>
          <a:r>
            <a:rPr lang="en-US" sz="1200" b="0" i="0" u="none" strike="noStrike" baseline="0">
              <a:solidFill>
                <a:sysClr val="windowText" lastClr="000000"/>
              </a:solidFill>
              <a:latin typeface="+mn-lt"/>
              <a:ea typeface="Verdana" panose="020B0604030504040204" pitchFamily="34" charset="0"/>
              <a:cs typeface="Verdana" panose="020B0604030504040204" pitchFamily="34" charset="0"/>
            </a:rPr>
            <a:t>For 2005-2012 years: undergraduate enrollment historical database CNED-INDICES 2005-2012</a:t>
          </a:r>
        </a:p>
        <a:p>
          <a:pPr algn="l" rtl="0">
            <a:lnSpc>
              <a:spcPts val="900"/>
            </a:lnSpc>
            <a:defRPr sz="1000"/>
          </a:pPr>
          <a:endParaRPr lang="en-US" sz="1000" b="0" i="0" u="none" strike="noStrike" baseline="0">
            <a:solidFill>
              <a:srgbClr val="DD0806"/>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28574</xdr:colOff>
      <xdr:row>432</xdr:row>
      <xdr:rowOff>92075</xdr:rowOff>
    </xdr:from>
    <xdr:to>
      <xdr:col>15</xdr:col>
      <xdr:colOff>673099</xdr:colOff>
      <xdr:row>438</xdr:row>
      <xdr:rowOff>63500</xdr:rowOff>
    </xdr:to>
    <xdr:sp macro="" textlink="">
      <xdr:nvSpPr>
        <xdr:cNvPr id="2067" name="Text Box 19"/>
        <xdr:cNvSpPr txBox="1">
          <a:spLocks noChangeArrowheads="1"/>
        </xdr:cNvSpPr>
      </xdr:nvSpPr>
      <xdr:spPr bwMode="auto">
        <a:xfrm>
          <a:off x="168274" y="87950675"/>
          <a:ext cx="116046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II.7</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0</xdr:colOff>
      <xdr:row>371</xdr:row>
      <xdr:rowOff>38100</xdr:rowOff>
    </xdr:from>
    <xdr:to>
      <xdr:col>15</xdr:col>
      <xdr:colOff>673100</xdr:colOff>
      <xdr:row>377</xdr:row>
      <xdr:rowOff>38100</xdr:rowOff>
    </xdr:to>
    <xdr:sp macro="" textlink="">
      <xdr:nvSpPr>
        <xdr:cNvPr id="2068" name="Text Box 20"/>
        <xdr:cNvSpPr txBox="1">
          <a:spLocks noChangeArrowheads="1"/>
        </xdr:cNvSpPr>
      </xdr:nvSpPr>
      <xdr:spPr bwMode="auto">
        <a:xfrm>
          <a:off x="139700" y="75311000"/>
          <a:ext cx="11633200" cy="11430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200" b="0" i="0" u="none" strike="noStrike" baseline="0">
              <a:solidFill>
                <a:srgbClr val="000000"/>
              </a:solidFill>
              <a:latin typeface="+mn-lt"/>
              <a:cs typeface="Arial"/>
            </a:rPr>
            <a:t>Sources for II.6</a:t>
          </a:r>
        </a:p>
        <a:p>
          <a:pPr algn="l" rtl="0">
            <a:defRPr sz="1000"/>
          </a:pPr>
          <a:endParaRPr lang="en-US" sz="1200" b="0" i="0" u="none" strike="noStrike" baseline="0">
            <a:solidFill>
              <a:srgbClr val="000000"/>
            </a:solidFill>
            <a:latin typeface="+mn-lt"/>
            <a:cs typeface="Arial"/>
          </a:endParaRPr>
        </a:p>
        <a:p>
          <a:pPr algn="l" rtl="0">
            <a:defRPr sz="1000"/>
          </a:pPr>
          <a:r>
            <a:rPr lang="en-US" sz="1200" b="0" i="0" u="none" strike="noStrike" baseline="0">
              <a:solidFill>
                <a:sysClr val="windowText" lastClr="000000"/>
              </a:solidFill>
              <a:latin typeface="+mn-lt"/>
              <a:cs typeface="Arial"/>
            </a:rPr>
            <a:t>For years 2009 &amp; 2010: SIES database on enrollments (http://www.mifuturo.cl/index.php/bases-de-datos) </a:t>
          </a:r>
        </a:p>
        <a:p>
          <a:pPr algn="l" rtl="0">
            <a:defRPr sz="1000"/>
          </a:pPr>
          <a:endParaRPr lang="en-US" sz="1000" b="0" i="0" u="none" strike="noStrike" baseline="0">
            <a:solidFill>
              <a:srgbClr val="0000FF"/>
            </a:solidFill>
            <a:latin typeface="Arial"/>
            <a:cs typeface="Arial"/>
          </a:endParaRPr>
        </a:p>
      </xdr:txBody>
    </xdr:sp>
    <xdr:clientData/>
  </xdr:twoCellAnchor>
  <xdr:twoCellAnchor>
    <xdr:from>
      <xdr:col>1</xdr:col>
      <xdr:colOff>50800</xdr:colOff>
      <xdr:row>380</xdr:row>
      <xdr:rowOff>130175</xdr:rowOff>
    </xdr:from>
    <xdr:to>
      <xdr:col>15</xdr:col>
      <xdr:colOff>660400</xdr:colOff>
      <xdr:row>386</xdr:row>
      <xdr:rowOff>92075</xdr:rowOff>
    </xdr:to>
    <xdr:sp macro="" textlink="">
      <xdr:nvSpPr>
        <xdr:cNvPr id="2069" name="Text Box 21"/>
        <xdr:cNvSpPr txBox="1">
          <a:spLocks noChangeArrowheads="1"/>
        </xdr:cNvSpPr>
      </xdr:nvSpPr>
      <xdr:spPr bwMode="auto">
        <a:xfrm>
          <a:off x="190500" y="77117575"/>
          <a:ext cx="11569700" cy="11049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II.6</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12</xdr:col>
      <xdr:colOff>257175</xdr:colOff>
      <xdr:row>388</xdr:row>
      <xdr:rowOff>0</xdr:rowOff>
    </xdr:from>
    <xdr:to>
      <xdr:col>12</xdr:col>
      <xdr:colOff>523875</xdr:colOff>
      <xdr:row>389</xdr:row>
      <xdr:rowOff>76200</xdr:rowOff>
    </xdr:to>
    <xdr:sp macro="" textlink="">
      <xdr:nvSpPr>
        <xdr:cNvPr id="18549" name="AutoShape 22">
          <a:hlinkClick xmlns:r="http://schemas.openxmlformats.org/officeDocument/2006/relationships" r:id="rId7"/>
        </xdr:cNvPr>
        <xdr:cNvSpPr>
          <a:spLocks noChangeArrowheads="1"/>
        </xdr:cNvSpPr>
      </xdr:nvSpPr>
      <xdr:spPr bwMode="auto">
        <a:xfrm>
          <a:off x="8210550" y="6864667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0</xdr:colOff>
      <xdr:row>358</xdr:row>
      <xdr:rowOff>0</xdr:rowOff>
    </xdr:from>
    <xdr:to>
      <xdr:col>13</xdr:col>
      <xdr:colOff>0</xdr:colOff>
      <xdr:row>358</xdr:row>
      <xdr:rowOff>0</xdr:rowOff>
    </xdr:to>
    <xdr:sp macro="" textlink="">
      <xdr:nvSpPr>
        <xdr:cNvPr id="2072" name="Rectangle 24"/>
        <xdr:cNvSpPr>
          <a:spLocks noChangeArrowheads="1"/>
        </xdr:cNvSpPr>
      </xdr:nvSpPr>
      <xdr:spPr bwMode="auto">
        <a:xfrm>
          <a:off x="139700" y="63957200"/>
          <a:ext cx="9245600" cy="0"/>
        </a:xfrm>
        <a:prstGeom prst="rect">
          <a:avLst/>
        </a:prstGeom>
        <a:noFill/>
        <a:ln w="9525">
          <a:solidFill>
            <a:srgbClr val="000000"/>
          </a:solidFill>
          <a:miter lim="800000"/>
          <a:headEnd/>
          <a:tailEnd/>
        </a:ln>
        <a:effectLst>
          <a:outerShdw blurRad="63500" dist="107763" dir="18900000" algn="ctr" rotWithShape="0">
            <a:srgbClr val="000000">
              <a:alpha val="74998"/>
            </a:srgbClr>
          </a:outerShdw>
        </a:effectLst>
      </xdr:spPr>
      <xdr:txBody>
        <a:bodyPr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409575</xdr:colOff>
      <xdr:row>0</xdr:row>
      <xdr:rowOff>85725</xdr:rowOff>
    </xdr:from>
    <xdr:to>
      <xdr:col>13</xdr:col>
      <xdr:colOff>85725</xdr:colOff>
      <xdr:row>2</xdr:row>
      <xdr:rowOff>0</xdr:rowOff>
    </xdr:to>
    <xdr:sp macro="" textlink="">
      <xdr:nvSpPr>
        <xdr:cNvPr id="19492" name="AutoShape 1">
          <a:hlinkClick xmlns:r="http://schemas.openxmlformats.org/officeDocument/2006/relationships" r:id="rId1"/>
        </xdr:cNvPr>
        <xdr:cNvSpPr>
          <a:spLocks noChangeArrowheads="1"/>
        </xdr:cNvSpPr>
      </xdr:nvSpPr>
      <xdr:spPr bwMode="auto">
        <a:xfrm>
          <a:off x="7991475"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12</xdr:col>
      <xdr:colOff>266700</xdr:colOff>
      <xdr:row>63</xdr:row>
      <xdr:rowOff>85725</xdr:rowOff>
    </xdr:from>
    <xdr:to>
      <xdr:col>12</xdr:col>
      <xdr:colOff>533400</xdr:colOff>
      <xdr:row>64</xdr:row>
      <xdr:rowOff>152400</xdr:rowOff>
    </xdr:to>
    <xdr:sp macro="" textlink="">
      <xdr:nvSpPr>
        <xdr:cNvPr id="19493" name="AutoShape 2">
          <a:hlinkClick xmlns:r="http://schemas.openxmlformats.org/officeDocument/2006/relationships" r:id="rId2"/>
        </xdr:cNvPr>
        <xdr:cNvSpPr>
          <a:spLocks noChangeArrowheads="1"/>
        </xdr:cNvSpPr>
      </xdr:nvSpPr>
      <xdr:spPr bwMode="auto">
        <a:xfrm>
          <a:off x="7848600" y="11811000"/>
          <a:ext cx="266700" cy="228600"/>
        </a:xfrm>
        <a:prstGeom prst="leftArrow">
          <a:avLst>
            <a:gd name="adj1" fmla="val 50000"/>
            <a:gd name="adj2" fmla="val 29167"/>
          </a:avLst>
        </a:prstGeom>
        <a:solidFill>
          <a:srgbClr val="666699"/>
        </a:solidFill>
        <a:ln w="9525">
          <a:solidFill>
            <a:srgbClr val="000000"/>
          </a:solidFill>
          <a:miter lim="800000"/>
          <a:headEnd/>
          <a:tailEnd/>
        </a:ln>
      </xdr:spPr>
    </xdr:sp>
    <xdr:clientData fPrintsWithSheet="0"/>
  </xdr:twoCellAnchor>
  <xdr:twoCellAnchor>
    <xdr:from>
      <xdr:col>12</xdr:col>
      <xdr:colOff>409575</xdr:colOff>
      <xdr:row>109</xdr:row>
      <xdr:rowOff>85725</xdr:rowOff>
    </xdr:from>
    <xdr:to>
      <xdr:col>13</xdr:col>
      <xdr:colOff>85725</xdr:colOff>
      <xdr:row>111</xdr:row>
      <xdr:rowOff>0</xdr:rowOff>
    </xdr:to>
    <xdr:sp macro="" textlink="">
      <xdr:nvSpPr>
        <xdr:cNvPr id="19494" name="AutoShape 3">
          <a:hlinkClick xmlns:r="http://schemas.openxmlformats.org/officeDocument/2006/relationships" r:id="rId3"/>
        </xdr:cNvPr>
        <xdr:cNvSpPr>
          <a:spLocks noChangeArrowheads="1"/>
        </xdr:cNvSpPr>
      </xdr:nvSpPr>
      <xdr:spPr bwMode="auto">
        <a:xfrm>
          <a:off x="7991475" y="203549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0</xdr:colOff>
      <xdr:row>48</xdr:row>
      <xdr:rowOff>5715</xdr:rowOff>
    </xdr:from>
    <xdr:to>
      <xdr:col>13</xdr:col>
      <xdr:colOff>660400</xdr:colOff>
      <xdr:row>53</xdr:row>
      <xdr:rowOff>161290</xdr:rowOff>
    </xdr:to>
    <xdr:sp macro="" textlink="">
      <xdr:nvSpPr>
        <xdr:cNvPr id="3076" name="Text Box 4"/>
        <xdr:cNvSpPr txBox="1">
          <a:spLocks noChangeArrowheads="1"/>
        </xdr:cNvSpPr>
      </xdr:nvSpPr>
      <xdr:spPr bwMode="auto">
        <a:xfrm>
          <a:off x="127000" y="9568815"/>
          <a:ext cx="9855200" cy="110807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Sources for III.1</a:t>
          </a:r>
        </a:p>
        <a:p>
          <a:pPr algn="l" rtl="0">
            <a:defRPr sz="1000"/>
          </a:pPr>
          <a:endParaRPr lang="en-US" sz="10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en-US" sz="10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years 2008, 2009, &amp; 2010:  Personal Academico Educacion. SIES-Ministerio de Educacion-Chile. http://www.mifuturo.cl/index.php/bases-de-datos/academicos </a:t>
          </a:r>
        </a:p>
        <a:p>
          <a:pPr algn="l" rtl="0">
            <a:defRPr sz="1000"/>
          </a:pPr>
          <a:endParaRPr lang="en-US" sz="10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en-US" sz="10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years 2005, 2006, &amp; 2007: INDICES HISTORICO 2005-2011, CNED.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9525</xdr:colOff>
      <xdr:row>55</xdr:row>
      <xdr:rowOff>10795</xdr:rowOff>
    </xdr:from>
    <xdr:to>
      <xdr:col>12</xdr:col>
      <xdr:colOff>552450</xdr:colOff>
      <xdr:row>60</xdr:row>
      <xdr:rowOff>144885</xdr:rowOff>
    </xdr:to>
    <xdr:sp macro="" textlink="">
      <xdr:nvSpPr>
        <xdr:cNvPr id="3077" name="Text Box 5"/>
        <xdr:cNvSpPr txBox="1">
          <a:spLocks noChangeArrowheads="1"/>
        </xdr:cNvSpPr>
      </xdr:nvSpPr>
      <xdr:spPr bwMode="auto">
        <a:xfrm>
          <a:off x="123825" y="9954895"/>
          <a:ext cx="8010525" cy="94371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III.1</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94</xdr:row>
      <xdr:rowOff>117475</xdr:rowOff>
    </xdr:from>
    <xdr:to>
      <xdr:col>13</xdr:col>
      <xdr:colOff>647700</xdr:colOff>
      <xdr:row>100</xdr:row>
      <xdr:rowOff>130175</xdr:rowOff>
    </xdr:to>
    <xdr:sp macro="" textlink="">
      <xdr:nvSpPr>
        <xdr:cNvPr id="3078" name="Text Box 6"/>
        <xdr:cNvSpPr txBox="1">
          <a:spLocks noChangeArrowheads="1"/>
        </xdr:cNvSpPr>
      </xdr:nvSpPr>
      <xdr:spPr bwMode="auto">
        <a:xfrm>
          <a:off x="155575" y="18989675"/>
          <a:ext cx="9813925" cy="11557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9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Sources for III.2</a:t>
          </a:r>
        </a:p>
        <a:p>
          <a:pPr algn="l" rtl="0">
            <a:defRPr sz="1000"/>
          </a:pPr>
          <a:endParaRPr lang="en-US" sz="9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en-US" sz="9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years 2005,2006, 2007, 2009, &amp; 2010: INDICES HISTORICO 2005-2011, CNED 										</a:t>
          </a:r>
        </a:p>
        <a:p>
          <a:pPr algn="l" rtl="0">
            <a:defRPr sz="1000"/>
          </a:pPr>
          <a:r>
            <a:rPr lang="en-US" sz="900" b="0"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For 2008 year: SIES personal academico database (http://www.mifuturo.cl/index.php/bases-de-datos/academicos)  </a:t>
          </a:r>
          <a:r>
            <a:rPr lang="en-US" sz="1000" b="0" i="0" u="none" strike="noStrike" baseline="0">
              <a:solidFill>
                <a:sysClr val="windowText" lastClr="000000"/>
              </a:solidFill>
              <a:latin typeface="Arial"/>
              <a:cs typeface="Arial"/>
            </a:rPr>
            <a:t>	</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101</xdr:row>
      <xdr:rowOff>92075</xdr:rowOff>
    </xdr:from>
    <xdr:to>
      <xdr:col>13</xdr:col>
      <xdr:colOff>647700</xdr:colOff>
      <xdr:row>107</xdr:row>
      <xdr:rowOff>63500</xdr:rowOff>
    </xdr:to>
    <xdr:sp macro="" textlink="">
      <xdr:nvSpPr>
        <xdr:cNvPr id="3079" name="Text Box 7"/>
        <xdr:cNvSpPr txBox="1">
          <a:spLocks noChangeArrowheads="1"/>
        </xdr:cNvSpPr>
      </xdr:nvSpPr>
      <xdr:spPr bwMode="auto">
        <a:xfrm>
          <a:off x="155575" y="20297775"/>
          <a:ext cx="98139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III.2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155</xdr:row>
      <xdr:rowOff>76200</xdr:rowOff>
    </xdr:from>
    <xdr:to>
      <xdr:col>13</xdr:col>
      <xdr:colOff>647700</xdr:colOff>
      <xdr:row>161</xdr:row>
      <xdr:rowOff>130175</xdr:rowOff>
    </xdr:to>
    <xdr:sp macro="" textlink="">
      <xdr:nvSpPr>
        <xdr:cNvPr id="3080" name="Text Box 8"/>
        <xdr:cNvSpPr txBox="1">
          <a:spLocks noChangeArrowheads="1"/>
        </xdr:cNvSpPr>
      </xdr:nvSpPr>
      <xdr:spPr bwMode="auto">
        <a:xfrm>
          <a:off x="155575" y="31115000"/>
          <a:ext cx="9813925" cy="119697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lnSpc>
              <a:spcPts val="700"/>
            </a:lnSpc>
            <a:defRPr sz="1000"/>
          </a:pPr>
          <a:endParaRPr lang="en-US" sz="1200" b="0" i="0" u="none" strike="noStrike" baseline="0">
            <a:solidFill>
              <a:sysClr val="windowText" lastClr="000000"/>
            </a:solidFill>
            <a:latin typeface="+mn-lt"/>
            <a:cs typeface="Arial"/>
          </a:endParaRPr>
        </a:p>
        <a:p>
          <a:pPr algn="l" rtl="0">
            <a:lnSpc>
              <a:spcPts val="700"/>
            </a:lnSpc>
            <a:defRPr sz="1000"/>
          </a:pPr>
          <a:r>
            <a:rPr lang="en-US" sz="1200" b="0" i="0" u="none" strike="noStrike" baseline="0">
              <a:solidFill>
                <a:sysClr val="windowText" lastClr="000000"/>
              </a:solidFill>
              <a:latin typeface="+mn-lt"/>
              <a:cs typeface="Arial"/>
            </a:rPr>
            <a:t>Sources for III.2</a:t>
          </a:r>
        </a:p>
        <a:p>
          <a:pPr algn="l" rtl="0">
            <a:lnSpc>
              <a:spcPts val="700"/>
            </a:lnSpc>
            <a:defRPr sz="1000"/>
          </a:pPr>
          <a:endParaRPr lang="en-US" sz="1200" b="0" i="0" u="none" strike="noStrike" baseline="0">
            <a:solidFill>
              <a:sysClr val="windowText" lastClr="000000"/>
            </a:solidFill>
            <a:latin typeface="+mn-lt"/>
            <a:cs typeface="Arial"/>
          </a:endParaRPr>
        </a:p>
        <a:p>
          <a:pPr algn="l" rtl="0">
            <a:lnSpc>
              <a:spcPts val="900"/>
            </a:lnSpc>
            <a:defRPr sz="1000"/>
          </a:pPr>
          <a:r>
            <a:rPr lang="en-US" sz="1200" b="0" i="0" u="none" strike="noStrike" baseline="0">
              <a:solidFill>
                <a:sysClr val="windowText" lastClr="000000"/>
              </a:solidFill>
              <a:latin typeface="+mn-lt"/>
              <a:cs typeface="Arial"/>
            </a:rPr>
            <a:t>For years 2008 &amp; 2009: Personal Academico Educacion Superior 2009. SIES-Ministerio de Educacion-Chile. http://www.mifuturo.cl/index.php/servicio-de-informacion-de-educacion-superior# </a:t>
          </a:r>
        </a:p>
        <a:p>
          <a:pPr algn="l" rtl="0">
            <a:lnSpc>
              <a:spcPts val="900"/>
            </a:lnSpc>
            <a:defRPr sz="1000"/>
          </a:pPr>
          <a:endParaRPr lang="en-US" sz="1200" b="0" i="0" u="none" strike="noStrike" baseline="0">
            <a:solidFill>
              <a:sysClr val="windowText" lastClr="000000"/>
            </a:solidFill>
            <a:latin typeface="+mn-lt"/>
            <a:cs typeface="Arial"/>
          </a:endParaRPr>
        </a:p>
        <a:p>
          <a:pPr algn="l" rtl="0">
            <a:lnSpc>
              <a:spcPts val="900"/>
            </a:lnSpc>
            <a:defRPr sz="1000"/>
          </a:pPr>
          <a:r>
            <a:rPr lang="en-US" sz="1200" b="0" i="0" u="none" strike="noStrike" baseline="0">
              <a:solidFill>
                <a:sysClr val="windowText" lastClr="000000"/>
              </a:solidFill>
              <a:latin typeface="+mn-lt"/>
              <a:cs typeface="Arial"/>
            </a:rPr>
            <a:t>For 2010 year: Personal Academico Educacion Superior 2010. SIES-Ministerio de Educacion-Chile. http://www.divesup.cl/sies/wp-content/uploads/2010/01/Informe-Total-Personal-Academico-2009.pdf 	</a:t>
          </a:r>
          <a:r>
            <a:rPr lang="en-US" sz="1000" b="0" i="0" u="none" strike="noStrike" baseline="0">
              <a:solidFill>
                <a:sysClr val="windowText" lastClr="000000"/>
              </a:solidFill>
              <a:latin typeface="Arial"/>
              <a:cs typeface="Arial"/>
            </a:rPr>
            <a:t>			</a:t>
          </a:r>
          <a:r>
            <a:rPr lang="en-US" sz="1000" b="0" i="0" u="none" strike="noStrike" baseline="0">
              <a:solidFill>
                <a:srgbClr val="000000"/>
              </a:solidFill>
              <a:latin typeface="Arial"/>
              <a:cs typeface="Arial"/>
            </a:rPr>
            <a:t>			</a:t>
          </a:r>
        </a:p>
        <a:p>
          <a:pPr algn="l" rtl="0">
            <a:lnSpc>
              <a:spcPts val="900"/>
            </a:lnSpc>
            <a:defRPr sz="1000"/>
          </a:pPr>
          <a:endParaRPr lang="en-US" sz="1000" b="0" i="0" u="none" strike="noStrike" baseline="0">
            <a:solidFill>
              <a:srgbClr val="000000"/>
            </a:solidFill>
            <a:latin typeface="Arial"/>
            <a:cs typeface="Arial"/>
          </a:endParaRPr>
        </a:p>
        <a:p>
          <a:pPr algn="l" rtl="0">
            <a:lnSpc>
              <a:spcPts val="900"/>
            </a:lnSpc>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162</xdr:row>
      <xdr:rowOff>92075</xdr:rowOff>
    </xdr:from>
    <xdr:to>
      <xdr:col>13</xdr:col>
      <xdr:colOff>660400</xdr:colOff>
      <xdr:row>168</xdr:row>
      <xdr:rowOff>63500</xdr:rowOff>
    </xdr:to>
    <xdr:sp macro="" textlink="">
      <xdr:nvSpPr>
        <xdr:cNvPr id="3081" name="Text Box 9"/>
        <xdr:cNvSpPr txBox="1">
          <a:spLocks noChangeArrowheads="1"/>
        </xdr:cNvSpPr>
      </xdr:nvSpPr>
      <xdr:spPr bwMode="auto">
        <a:xfrm>
          <a:off x="155575" y="32464375"/>
          <a:ext cx="9826625" cy="1114425"/>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lnSpc>
              <a:spcPts val="1100"/>
            </a:lnSpc>
            <a:defRPr sz="1000"/>
          </a:pPr>
          <a:r>
            <a:rPr lang="en-US" sz="1200" b="0" i="0" u="none" strike="noStrike" baseline="0">
              <a:solidFill>
                <a:srgbClr val="000000"/>
              </a:solidFill>
              <a:latin typeface="+mn-lt"/>
              <a:cs typeface="Arial"/>
            </a:rPr>
            <a:t>Comments on III.2</a:t>
          </a:r>
        </a:p>
        <a:p>
          <a:pPr algn="l" rtl="0">
            <a:lnSpc>
              <a:spcPts val="1100"/>
            </a:lnSpc>
            <a:defRPr sz="1000"/>
          </a:pPr>
          <a:endParaRPr lang="en-US" sz="1200" b="0" i="0" u="none" strike="noStrike" baseline="0">
            <a:solidFill>
              <a:srgbClr val="000000"/>
            </a:solidFill>
            <a:latin typeface="+mn-lt"/>
            <a:cs typeface="Arial"/>
          </a:endParaRPr>
        </a:p>
        <a:p>
          <a:pPr algn="l" rtl="0">
            <a:lnSpc>
              <a:spcPts val="1100"/>
            </a:lnSpc>
            <a:defRPr sz="1000"/>
          </a:pPr>
          <a:r>
            <a:rPr lang="en-US" sz="1200" b="0" i="0" u="none" strike="noStrike" baseline="0">
              <a:solidFill>
                <a:sysClr val="windowText" lastClr="000000"/>
              </a:solidFill>
              <a:latin typeface="+mn-lt"/>
              <a:cs typeface="Arial"/>
            </a:rPr>
            <a:t>2009 Faculty figures correspond to full-time equivalent as shown by Informe Personal Academico 2009-SIES, Ministry of Education, Chile.			</a:t>
          </a:r>
        </a:p>
        <a:p>
          <a:pPr algn="l" rtl="0">
            <a:defRPr sz="1000"/>
          </a:pPr>
          <a:r>
            <a:rPr lang="en-US" sz="1200" b="0" i="0" u="none" strike="noStrike" baseline="0">
              <a:solidFill>
                <a:sysClr val="windowText" lastClr="000000"/>
              </a:solidFill>
              <a:latin typeface="+mn-lt"/>
              <a:cs typeface="Arial"/>
            </a:rPr>
            <a:t>2010 Faculty figures correspond to full-time equivalent as shown by Informe Personal Academico 2010-SIES, Ministry of Education, Chile.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142875</xdr:colOff>
      <xdr:row>0</xdr:row>
      <xdr:rowOff>85725</xdr:rowOff>
    </xdr:from>
    <xdr:to>
      <xdr:col>13</xdr:col>
      <xdr:colOff>419100</xdr:colOff>
      <xdr:row>2</xdr:row>
      <xdr:rowOff>57150</xdr:rowOff>
    </xdr:to>
    <xdr:sp macro="" textlink="">
      <xdr:nvSpPr>
        <xdr:cNvPr id="4829" name="AutoShape 1">
          <a:hlinkClick xmlns:r="http://schemas.openxmlformats.org/officeDocument/2006/relationships" r:id="rId1"/>
        </xdr:cNvPr>
        <xdr:cNvSpPr>
          <a:spLocks noChangeArrowheads="1"/>
        </xdr:cNvSpPr>
      </xdr:nvSpPr>
      <xdr:spPr bwMode="auto">
        <a:xfrm>
          <a:off x="8153400" y="85725"/>
          <a:ext cx="276225" cy="323850"/>
        </a:xfrm>
        <a:prstGeom prst="leftArrow">
          <a:avLst>
            <a:gd name="adj1" fmla="val 50000"/>
            <a:gd name="adj2" fmla="val 25000"/>
          </a:avLst>
        </a:prstGeom>
        <a:solidFill>
          <a:srgbClr val="666699"/>
        </a:solidFill>
        <a:ln w="9525">
          <a:solidFill>
            <a:srgbClr val="000000"/>
          </a:solidFill>
          <a:miter lim="800000"/>
          <a:headEnd/>
          <a:tailEnd/>
        </a:ln>
      </xdr:spPr>
    </xdr:sp>
    <xdr:clientData/>
  </xdr:twoCellAnchor>
  <xdr:twoCellAnchor>
    <xdr:from>
      <xdr:col>1</xdr:col>
      <xdr:colOff>28575</xdr:colOff>
      <xdr:row>51</xdr:row>
      <xdr:rowOff>130175</xdr:rowOff>
    </xdr:from>
    <xdr:to>
      <xdr:col>12</xdr:col>
      <xdr:colOff>574656</xdr:colOff>
      <xdr:row>57</xdr:row>
      <xdr:rowOff>130175</xdr:rowOff>
    </xdr:to>
    <xdr:sp macro="" textlink="">
      <xdr:nvSpPr>
        <xdr:cNvPr id="4098" name="Text Box 2"/>
        <xdr:cNvSpPr txBox="1">
          <a:spLocks noChangeArrowheads="1"/>
        </xdr:cNvSpPr>
      </xdr:nvSpPr>
      <xdr:spPr bwMode="auto">
        <a:xfrm>
          <a:off x="165100" y="9588500"/>
          <a:ext cx="8978900" cy="9906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Sources for VI.1</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58</xdr:row>
      <xdr:rowOff>92075</xdr:rowOff>
    </xdr:from>
    <xdr:to>
      <xdr:col>12</xdr:col>
      <xdr:colOff>561975</xdr:colOff>
      <xdr:row>64</xdr:row>
      <xdr:rowOff>63500</xdr:rowOff>
    </xdr:to>
    <xdr:sp macro="" textlink="">
      <xdr:nvSpPr>
        <xdr:cNvPr id="4099" name="Text Box 3"/>
        <xdr:cNvSpPr txBox="1">
          <a:spLocks noChangeArrowheads="1"/>
        </xdr:cNvSpPr>
      </xdr:nvSpPr>
      <xdr:spPr bwMode="auto">
        <a:xfrm>
          <a:off x="165100" y="10706100"/>
          <a:ext cx="8966200" cy="952500"/>
        </a:xfrm>
        <a:prstGeom prst="rect">
          <a:avLst/>
        </a:prstGeom>
        <a:solidFill>
          <a:srgbClr val="FFFFFF"/>
        </a:solidFill>
        <a:ln w="9525">
          <a:solidFill>
            <a:srgbClr val="666699"/>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Comments on IV.1</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158</xdr:row>
      <xdr:rowOff>123825</xdr:rowOff>
    </xdr:from>
    <xdr:to>
      <xdr:col>3</xdr:col>
      <xdr:colOff>12700</xdr:colOff>
      <xdr:row>168</xdr:row>
      <xdr:rowOff>114300</xdr:rowOff>
    </xdr:to>
    <xdr:sp macro="" textlink="">
      <xdr:nvSpPr>
        <xdr:cNvPr id="3" name="Text Box 9"/>
        <xdr:cNvSpPr txBox="1">
          <a:spLocks noChangeArrowheads="1"/>
        </xdr:cNvSpPr>
      </xdr:nvSpPr>
      <xdr:spPr bwMode="auto">
        <a:xfrm>
          <a:off x="133350" y="25650825"/>
          <a:ext cx="9467850" cy="151447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chemeClr val="tx1"/>
              </a:solidFill>
              <a:latin typeface="Verdana" pitchFamily="34" charset="0"/>
              <a:ea typeface="Verdana" pitchFamily="34" charset="0"/>
              <a:cs typeface="Verdana" pitchFamily="34" charset="0"/>
            </a:rPr>
            <a:t>Comments on "Lists of Private Institutions":</a:t>
          </a:r>
        </a:p>
        <a:p>
          <a:pPr algn="l" rtl="0">
            <a:defRPr sz="1000"/>
          </a:pPr>
          <a:endParaRPr lang="en-US" sz="1000" b="0" i="0" u="none" strike="noStrike" baseline="0">
            <a:solidFill>
              <a:schemeClr val="tx1"/>
            </a:solidFill>
            <a:latin typeface="Verdana" pitchFamily="34" charset="0"/>
            <a:ea typeface="Verdana" pitchFamily="34" charset="0"/>
            <a:cs typeface="Verdana" pitchFamily="34" charset="0"/>
          </a:endParaRPr>
        </a:p>
        <a:p>
          <a:pPr algn="l" rtl="0">
            <a:defRPr sz="1000"/>
          </a:pPr>
          <a:r>
            <a:rPr lang="en-US" sz="1000" b="0" i="0" u="none" strike="noStrike" baseline="0">
              <a:solidFill>
                <a:schemeClr val="tx1"/>
              </a:solidFill>
              <a:latin typeface="Verdana" pitchFamily="34" charset="0"/>
              <a:ea typeface="Verdana" pitchFamily="34" charset="0"/>
              <a:cs typeface="Verdana" pitchFamily="34" charset="0"/>
            </a:rPr>
            <a:t>The list comprises private higher education institutions at the university level and non-university level (Professional Institutes -IP by its acronym in Spanish and Vocational Training Centers -CFT by its acronym in Spanish). </a:t>
          </a:r>
        </a:p>
        <a:p>
          <a:pPr algn="l" rtl="0">
            <a:defRPr sz="1000"/>
          </a:pPr>
          <a:endParaRPr lang="en-US" sz="1000" b="0" i="0" u="none" strike="noStrike" baseline="0">
            <a:solidFill>
              <a:schemeClr val="tx1"/>
            </a:solidFill>
            <a:latin typeface="Verdana" pitchFamily="34" charset="0"/>
            <a:ea typeface="Verdana" pitchFamily="34" charset="0"/>
            <a:cs typeface="Verdana" pitchFamily="34" charset="0"/>
          </a:endParaRPr>
        </a:p>
        <a:p>
          <a:pPr algn="l" rtl="0">
            <a:defRPr sz="1000"/>
          </a:pPr>
          <a:r>
            <a:rPr lang="en-US" sz="1000" b="0" i="0" u="none" strike="noStrike" baseline="0">
              <a:solidFill>
                <a:schemeClr val="tx1"/>
              </a:solidFill>
              <a:latin typeface="Verdana" pitchFamily="34" charset="0"/>
              <a:ea typeface="Verdana" pitchFamily="34" charset="0"/>
              <a:cs typeface="Verdana" pitchFamily="34" charset="0"/>
            </a:rPr>
            <a:t>Regarding the university sector, a distinction exists between old and new private universities. </a:t>
          </a:r>
          <a:r>
            <a:rPr lang="en-US" sz="1000" b="0" i="0" u="none" strike="noStrike">
              <a:solidFill>
                <a:schemeClr val="tx1"/>
              </a:solidFill>
              <a:latin typeface="Verdana" pitchFamily="34" charset="0"/>
              <a:ea typeface="Verdana" pitchFamily="34" charset="0"/>
              <a:cs typeface="Verdana" pitchFamily="34" charset="0"/>
            </a:rPr>
            <a:t>"Old" private universities were founded prior to to the 1981 higher education reform. The category includes branches of old privates which became independent universities in the 1990s.</a:t>
          </a:r>
          <a:r>
            <a:rPr lang="en-US" sz="1000">
              <a:solidFill>
                <a:schemeClr val="tx1"/>
              </a:solidFill>
              <a:latin typeface="Verdana" pitchFamily="34" charset="0"/>
              <a:ea typeface="Verdana" pitchFamily="34" charset="0"/>
              <a:cs typeface="Verdana" pitchFamily="34" charset="0"/>
            </a:rPr>
            <a:t> On the other hand, </a:t>
          </a:r>
          <a:r>
            <a:rPr lang="en-US" sz="1000" b="0" i="0" u="none" strike="noStrike">
              <a:solidFill>
                <a:schemeClr val="tx1"/>
              </a:solidFill>
              <a:latin typeface="Verdana" pitchFamily="34" charset="0"/>
              <a:ea typeface="Verdana" pitchFamily="34" charset="0"/>
              <a:cs typeface="Verdana" pitchFamily="34" charset="0"/>
            </a:rPr>
            <a:t>"New" private universities were founded as a result of the 1981 higher education reform, which inaugurated an era of proliferation of private institutions.</a:t>
          </a:r>
          <a:r>
            <a:rPr lang="en-US" sz="1000">
              <a:solidFill>
                <a:schemeClr val="tx1"/>
              </a:solidFill>
              <a:latin typeface="Verdana" pitchFamily="34" charset="0"/>
              <a:ea typeface="Verdana" pitchFamily="34" charset="0"/>
              <a:cs typeface="Verdana" pitchFamily="34" charset="0"/>
            </a:rPr>
            <a:t> Another</a:t>
          </a:r>
          <a:r>
            <a:rPr lang="en-US" sz="1000" baseline="0">
              <a:solidFill>
                <a:schemeClr val="tx1"/>
              </a:solidFill>
              <a:latin typeface="Verdana" pitchFamily="34" charset="0"/>
              <a:ea typeface="Verdana" pitchFamily="34" charset="0"/>
              <a:cs typeface="Verdana" pitchFamily="34" charset="0"/>
            </a:rPr>
            <a:t> difference between old and new private universities pertains to funding. Old private universities receive some State subsidy, whereas the new privates do not. </a:t>
          </a:r>
          <a:endParaRPr lang="en-US" sz="1000" b="0" i="0" u="none" strike="noStrike" baseline="0">
            <a:solidFill>
              <a:schemeClr val="tx1"/>
            </a:solidFill>
            <a:latin typeface="Verdana" pitchFamily="34" charset="0"/>
            <a:ea typeface="Verdana" pitchFamily="34" charset="0"/>
            <a:cs typeface="Verdana" pitchFamily="34" charset="0"/>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ocuments%20and%20Settings/student/My%20Documents/Paulina-PROPHE/PROPHEGenericDataTableChile%201980-200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I. Institutions"/>
      <sheetName val="II. Enrollments"/>
      <sheetName val="III. Faculty"/>
      <sheetName val="IV. Revenues"/>
      <sheetName val="Internet Sources"/>
      <sheetName val="List of private institutions"/>
    </sheetNames>
    <sheetDataSet>
      <sheetData sheetId="0">
        <row r="5">
          <cell r="B5" t="str">
            <v>I.1. Number of institutions</v>
          </cell>
        </row>
        <row r="9">
          <cell r="B9" t="str">
            <v>II.1. Enrollments by type of institution</v>
          </cell>
        </row>
        <row r="10">
          <cell r="B10" t="str">
            <v>II.2. Enrollments by gender</v>
          </cell>
        </row>
        <row r="11">
          <cell r="B11" t="str">
            <v>II.3. Enrollments by geographical distribution</v>
          </cell>
        </row>
        <row r="12">
          <cell r="B12" t="str">
            <v>II.4. Enrollments by time status of students</v>
          </cell>
        </row>
        <row r="13">
          <cell r="B13" t="str">
            <v>II.5. Enrollments by type of program (onsite/distance)</v>
          </cell>
        </row>
        <row r="14">
          <cell r="B14" t="str">
            <v>II.6. Enrollments by field of study</v>
          </cell>
        </row>
        <row r="15">
          <cell r="B15" t="str">
            <v>II.7. Enrollments by level of program (undergraduate/graduate)</v>
          </cell>
        </row>
        <row r="18">
          <cell r="B18" t="str">
            <v>III.1. Faculty by type of institution</v>
          </cell>
        </row>
        <row r="19">
          <cell r="B19" t="str">
            <v>III.2. Faculty by time status</v>
          </cell>
        </row>
        <row r="20">
          <cell r="B20" t="str">
            <v>III.3. Faculty by highest degree earned</v>
          </cell>
        </row>
        <row r="23">
          <cell r="B23" t="str">
            <v>IV.1. Budgetary revenues by source</v>
          </cell>
        </row>
        <row r="125">
          <cell r="C125" t="str">
            <v>A. Private Institutions</v>
          </cell>
        </row>
        <row r="126">
          <cell r="C126" t="str">
            <v>B. Public Institutions</v>
          </cell>
        </row>
        <row r="127">
          <cell r="C127" t="str">
            <v xml:space="preserve">C.Total (private and public) </v>
          </cell>
        </row>
        <row r="131">
          <cell r="C131" t="str">
            <v>1. Universities</v>
          </cell>
        </row>
        <row r="132">
          <cell r="C132" t="str">
            <v>2. Non-university postsecondary</v>
          </cell>
        </row>
        <row r="135">
          <cell r="C135" t="str">
            <v>1. Undergraduate</v>
          </cell>
        </row>
        <row r="136">
          <cell r="C136" t="str">
            <v>2. Graduate</v>
          </cell>
        </row>
        <row r="140">
          <cell r="C140" t="str">
            <v>1. Capital city</v>
          </cell>
        </row>
        <row r="141">
          <cell r="C141" t="str">
            <v>2. Non capital city</v>
          </cell>
        </row>
        <row r="145">
          <cell r="C145" t="str">
            <v>1. Male</v>
          </cell>
        </row>
        <row r="146">
          <cell r="C146" t="str">
            <v>2. Female</v>
          </cell>
        </row>
        <row r="149">
          <cell r="C149" t="str">
            <v>1. Full time</v>
          </cell>
        </row>
        <row r="150">
          <cell r="C150" t="str">
            <v>2. Part time</v>
          </cell>
        </row>
        <row r="153">
          <cell r="C153" t="str">
            <v>1. Onsite</v>
          </cell>
        </row>
        <row r="154">
          <cell r="C154" t="str">
            <v>2. Distance learning</v>
          </cell>
        </row>
        <row r="157">
          <cell r="C157" t="str">
            <v>1. Ph.D.</v>
          </cell>
        </row>
        <row r="158">
          <cell r="C158" t="str">
            <v>2. Master</v>
          </cell>
        </row>
        <row r="159">
          <cell r="C159" t="str">
            <v>3. First college degree</v>
          </cell>
        </row>
        <row r="160">
          <cell r="C160" t="str">
            <v>4. Less than first college degree</v>
          </cell>
        </row>
        <row r="163">
          <cell r="C163" t="str">
            <v>1. Public funding</v>
          </cell>
        </row>
        <row r="164">
          <cell r="C164" t="str">
            <v>2. Private funding</v>
          </cell>
        </row>
        <row r="165">
          <cell r="C165" t="str">
            <v>2.1. Tuition and fees</v>
          </cell>
        </row>
        <row r="166">
          <cell r="C166" t="str">
            <v>2.2. Contracts</v>
          </cell>
        </row>
        <row r="167">
          <cell r="C167" t="str">
            <v>2.3. Gifts</v>
          </cell>
        </row>
        <row r="168">
          <cell r="C168" t="str">
            <v>2.4. Other</v>
          </cell>
        </row>
        <row r="184">
          <cell r="C184" t="str">
            <v>1. Full time</v>
          </cell>
        </row>
        <row r="185">
          <cell r="C185" t="str">
            <v>2. Part time</v>
          </cell>
        </row>
      </sheetData>
      <sheetData sheetId="1">
        <row r="9">
          <cell r="C9" t="str">
            <v>"Old" private universities</v>
          </cell>
        </row>
        <row r="10">
          <cell r="C10" t="str">
            <v>"New" private universities</v>
          </cell>
        </row>
        <row r="11">
          <cell r="C11" t="str">
            <v>-</v>
          </cell>
        </row>
        <row r="13">
          <cell r="C13" t="str">
            <v>Professional institutes</v>
          </cell>
        </row>
        <row r="14">
          <cell r="C14" t="str">
            <v>Technical training centers</v>
          </cell>
        </row>
        <row r="15">
          <cell r="C15" t="str">
            <v>-</v>
          </cell>
        </row>
        <row r="18">
          <cell r="C18" t="str">
            <v>Universities</v>
          </cell>
        </row>
        <row r="19">
          <cell r="C19" t="str">
            <v>-</v>
          </cell>
        </row>
        <row r="20">
          <cell r="C20" t="str">
            <v>-</v>
          </cell>
        </row>
        <row r="22">
          <cell r="C22" t="str">
            <v>Professional institutes</v>
          </cell>
        </row>
        <row r="23">
          <cell r="C23" t="str">
            <v>-</v>
          </cell>
        </row>
        <row r="24">
          <cell r="C24"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www.mifuturo.cl/index.php/informacion-del-sies/estructura-compendio" TargetMode="External"/><Relationship Id="rId2" Type="http://schemas.openxmlformats.org/officeDocument/2006/relationships/hyperlink" Target="http://www.cned.cl/public/Secciones/SeccionIndicesEstadisticas/indices_estadisticas_BDS.aspx" TargetMode="External"/><Relationship Id="rId3" Type="http://schemas.openxmlformats.org/officeDocument/2006/relationships/hyperlink" Target="http://www.mifuturo.cl/index.php/bases-de-datos/academicos"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http://www.helenkeller.cl/" TargetMode="External"/><Relationship Id="rId20" Type="http://schemas.openxmlformats.org/officeDocument/2006/relationships/hyperlink" Target="http://www.cftlavera.cl/" TargetMode="External"/><Relationship Id="rId21" Type="http://schemas.openxmlformats.org/officeDocument/2006/relationships/hyperlink" Target="http://www.profasoc.cl/" TargetMode="External"/><Relationship Id="rId22" Type="http://schemas.openxmlformats.org/officeDocument/2006/relationships/hyperlink" Target="http://www.santotomas.cl/ipcft" TargetMode="External"/><Relationship Id="rId23" Type="http://schemas.openxmlformats.org/officeDocument/2006/relationships/drawing" Target="../drawings/drawing5.xml"/><Relationship Id="rId10" Type="http://schemas.openxmlformats.org/officeDocument/2006/relationships/hyperlink" Target="http://www.santotomas.cl/ipcft" TargetMode="External"/><Relationship Id="rId11" Type="http://schemas.openxmlformats.org/officeDocument/2006/relationships/hyperlink" Target="http://www.marfuturo.cl/" TargetMode="External"/><Relationship Id="rId12" Type="http://schemas.openxmlformats.org/officeDocument/2006/relationships/hyperlink" Target="http://www.barrosarana.cl/" TargetMode="External"/><Relationship Id="rId13" Type="http://schemas.openxmlformats.org/officeDocument/2006/relationships/hyperlink" Target="http://www.cftjavieracarrera.cl/" TargetMode="External"/><Relationship Id="rId14" Type="http://schemas.openxmlformats.org/officeDocument/2006/relationships/hyperlink" Target="http://www.jae.cl/" TargetMode="External"/><Relationship Id="rId15" Type="http://schemas.openxmlformats.org/officeDocument/2006/relationships/hyperlink" Target="http://www.magnos.cl/" TargetMode="External"/><Relationship Id="rId16" Type="http://schemas.openxmlformats.org/officeDocument/2006/relationships/hyperlink" Target="http://www.cfttwk.cl/" TargetMode="External"/><Relationship Id="rId17" Type="http://schemas.openxmlformats.org/officeDocument/2006/relationships/hyperlink" Target="http://www.cftuvalpo.cl/" TargetMode="External"/><Relationship Id="rId18" Type="http://schemas.openxmlformats.org/officeDocument/2006/relationships/hyperlink" Target="http://www.cftcepa.cl/" TargetMode="External"/><Relationship Id="rId19" Type="http://schemas.openxmlformats.org/officeDocument/2006/relationships/hyperlink" Target="http://www.cftceponal.cl/" TargetMode="External"/><Relationship Id="rId1" Type="http://schemas.openxmlformats.org/officeDocument/2006/relationships/hyperlink" Target="http://www.santotomas.cl/" TargetMode="External"/><Relationship Id="rId2" Type="http://schemas.openxmlformats.org/officeDocument/2006/relationships/hyperlink" Target="http://www.uisek.cl/" TargetMode="External"/><Relationship Id="rId3" Type="http://schemas.openxmlformats.org/officeDocument/2006/relationships/hyperlink" Target="http://www.inacap.cl/" TargetMode="External"/><Relationship Id="rId4" Type="http://schemas.openxmlformats.org/officeDocument/2006/relationships/hyperlink" Target="http://www.ulaaraucana.cl/" TargetMode="External"/><Relationship Id="rId5" Type="http://schemas.openxmlformats.org/officeDocument/2006/relationships/hyperlink" Target="http://www.amatthei.cl/" TargetMode="External"/><Relationship Id="rId6" Type="http://schemas.openxmlformats.org/officeDocument/2006/relationships/hyperlink" Target="http://www.ipap.cl/" TargetMode="External"/><Relationship Id="rId7" Type="http://schemas.openxmlformats.org/officeDocument/2006/relationships/hyperlink" Target="http://www.carloscasanueva.cl/" TargetMode="External"/><Relationship Id="rId8" Type="http://schemas.openxmlformats.org/officeDocument/2006/relationships/hyperlink" Target="http://www.iploslagos.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4:R50"/>
  <sheetViews>
    <sheetView tabSelected="1" workbookViewId="0">
      <selection activeCell="Q2" sqref="Q2"/>
    </sheetView>
  </sheetViews>
  <sheetFormatPr baseColWidth="10" defaultColWidth="11.5" defaultRowHeight="15"/>
  <cols>
    <col min="1" max="1" width="2.33203125" style="32" customWidth="1"/>
    <col min="2" max="2" width="7" style="32" customWidth="1"/>
    <col min="3" max="3" width="35.6640625" style="32" customWidth="1"/>
    <col min="4" max="4" width="4.5" style="31" customWidth="1"/>
    <col min="5" max="13" width="8.1640625" style="31" customWidth="1"/>
    <col min="14" max="14" width="7.1640625" style="367" customWidth="1"/>
    <col min="15" max="15" width="7.6640625" style="367" customWidth="1"/>
    <col min="16" max="16" width="9.83203125" style="32" customWidth="1"/>
    <col min="17" max="16384" width="11.5" style="32"/>
  </cols>
  <sheetData>
    <row r="4" spans="2:18" ht="16.5" customHeight="1">
      <c r="B4" s="357" t="str">
        <f>+[1]Index!B5</f>
        <v>I.1. Number of institutions</v>
      </c>
      <c r="C4" s="358"/>
      <c r="D4" s="359"/>
      <c r="E4" s="359"/>
      <c r="F4" s="359"/>
      <c r="G4" s="359"/>
      <c r="H4" s="359"/>
      <c r="I4" s="359"/>
      <c r="J4" s="359"/>
      <c r="K4" s="359"/>
      <c r="L4" s="359"/>
      <c r="M4" s="360"/>
      <c r="N4" s="360"/>
      <c r="O4" s="360"/>
    </row>
    <row r="6" spans="2:18" s="364" customFormat="1" ht="18" customHeight="1">
      <c r="B6" s="361" t="s">
        <v>360</v>
      </c>
      <c r="C6" s="362"/>
      <c r="D6" s="363" t="s">
        <v>361</v>
      </c>
      <c r="E6" s="172">
        <v>2001</v>
      </c>
      <c r="F6" s="172">
        <v>2002</v>
      </c>
      <c r="G6" s="172">
        <v>2003</v>
      </c>
      <c r="H6" s="172">
        <v>2004</v>
      </c>
      <c r="I6" s="172">
        <v>2005</v>
      </c>
      <c r="J6" s="172">
        <v>2006</v>
      </c>
      <c r="K6" s="172">
        <v>2007</v>
      </c>
      <c r="L6" s="172">
        <v>2008</v>
      </c>
      <c r="M6" s="172">
        <v>2009</v>
      </c>
      <c r="N6" s="172">
        <v>2010</v>
      </c>
      <c r="O6" s="172">
        <v>2011</v>
      </c>
    </row>
    <row r="7" spans="2:18" ht="16">
      <c r="B7" s="39" t="str">
        <f>+ca_1</f>
        <v>A. Private Institutions</v>
      </c>
      <c r="C7" s="123"/>
      <c r="D7" s="319"/>
      <c r="E7" s="388">
        <f>+E8+E12</f>
        <v>206</v>
      </c>
      <c r="F7" s="388">
        <f t="shared" ref="F7:M7" si="0">+F8+F12</f>
        <v>210</v>
      </c>
      <c r="G7" s="388">
        <f t="shared" si="0"/>
        <v>213</v>
      </c>
      <c r="H7" s="388">
        <f t="shared" si="0"/>
        <v>213</v>
      </c>
      <c r="I7" s="388">
        <f t="shared" si="0"/>
        <v>205</v>
      </c>
      <c r="J7" s="388">
        <f t="shared" si="0"/>
        <v>193</v>
      </c>
      <c r="K7" s="388">
        <f t="shared" si="0"/>
        <v>189</v>
      </c>
      <c r="L7" s="388">
        <f t="shared" si="0"/>
        <v>180</v>
      </c>
      <c r="M7" s="388">
        <f t="shared" si="0"/>
        <v>164</v>
      </c>
      <c r="N7" s="388">
        <f>+N8+N12</f>
        <v>161</v>
      </c>
      <c r="O7" s="388">
        <f>+O8+O12</f>
        <v>162</v>
      </c>
    </row>
    <row r="8" spans="2:18" ht="16">
      <c r="B8" s="48"/>
      <c r="C8" s="124" t="str">
        <f>+t_1</f>
        <v>1. Universities</v>
      </c>
      <c r="D8" s="365"/>
      <c r="E8" s="388">
        <f>+E9+E10</f>
        <v>44</v>
      </c>
      <c r="F8" s="388">
        <f t="shared" ref="F8:M8" si="1">+F9+F10</f>
        <v>47</v>
      </c>
      <c r="G8" s="388">
        <f t="shared" si="1"/>
        <v>47</v>
      </c>
      <c r="H8" s="388">
        <f t="shared" si="1"/>
        <v>48</v>
      </c>
      <c r="I8" s="388">
        <f t="shared" si="1"/>
        <v>47</v>
      </c>
      <c r="J8" s="388">
        <f t="shared" si="1"/>
        <v>45</v>
      </c>
      <c r="K8" s="388">
        <f t="shared" si="1"/>
        <v>45</v>
      </c>
      <c r="L8" s="388">
        <f t="shared" si="1"/>
        <v>45</v>
      </c>
      <c r="M8" s="388">
        <f t="shared" si="1"/>
        <v>45</v>
      </c>
      <c r="N8" s="388">
        <f>+N9+N10</f>
        <v>44</v>
      </c>
      <c r="O8" s="388">
        <f>+O9+O10</f>
        <v>44</v>
      </c>
    </row>
    <row r="9" spans="2:18" ht="20">
      <c r="B9" s="48"/>
      <c r="C9" s="366" t="s">
        <v>362</v>
      </c>
      <c r="D9" s="387">
        <v>2</v>
      </c>
      <c r="E9" s="181">
        <v>9</v>
      </c>
      <c r="F9" s="181">
        <v>9</v>
      </c>
      <c r="G9" s="181">
        <v>9</v>
      </c>
      <c r="H9" s="181">
        <v>9</v>
      </c>
      <c r="I9" s="181">
        <v>9</v>
      </c>
      <c r="J9" s="181">
        <v>9</v>
      </c>
      <c r="K9" s="181">
        <v>9</v>
      </c>
      <c r="L9" s="181">
        <v>9</v>
      </c>
      <c r="M9" s="181">
        <v>9</v>
      </c>
      <c r="N9" s="389">
        <v>9</v>
      </c>
      <c r="O9" s="389">
        <v>9</v>
      </c>
    </row>
    <row r="10" spans="2:18" ht="20">
      <c r="B10" s="48"/>
      <c r="C10" s="366" t="s">
        <v>400</v>
      </c>
      <c r="D10" s="387">
        <v>3</v>
      </c>
      <c r="E10" s="181">
        <f>+E26-(E16+E9)</f>
        <v>35</v>
      </c>
      <c r="F10" s="181">
        <f t="shared" ref="F10:M10" si="2">+F26-(F16+F9)</f>
        <v>38</v>
      </c>
      <c r="G10" s="181">
        <f t="shared" si="2"/>
        <v>38</v>
      </c>
      <c r="H10" s="181">
        <f t="shared" si="2"/>
        <v>39</v>
      </c>
      <c r="I10" s="181">
        <f t="shared" si="2"/>
        <v>38</v>
      </c>
      <c r="J10" s="181">
        <f t="shared" si="2"/>
        <v>36</v>
      </c>
      <c r="K10" s="181">
        <f t="shared" si="2"/>
        <v>36</v>
      </c>
      <c r="L10" s="181">
        <f t="shared" si="2"/>
        <v>36</v>
      </c>
      <c r="M10" s="181">
        <f t="shared" si="2"/>
        <v>36</v>
      </c>
      <c r="N10" s="389">
        <v>35</v>
      </c>
      <c r="O10" s="389">
        <v>35</v>
      </c>
    </row>
    <row r="11" spans="2:18" ht="20">
      <c r="B11" s="48"/>
      <c r="C11" s="368"/>
      <c r="D11" s="387"/>
      <c r="E11" s="171"/>
      <c r="F11" s="181"/>
      <c r="G11" s="181"/>
      <c r="H11" s="181"/>
      <c r="I11" s="181"/>
      <c r="J11" s="181"/>
      <c r="K11" s="181"/>
      <c r="L11" s="181"/>
      <c r="M11" s="181"/>
      <c r="N11" s="389"/>
      <c r="O11" s="389"/>
      <c r="Q11" s="369"/>
      <c r="R11" s="369"/>
    </row>
    <row r="12" spans="2:18" ht="20">
      <c r="B12" s="48"/>
      <c r="C12" s="124" t="str">
        <f>+t_2</f>
        <v>2. Non-university postsecondary</v>
      </c>
      <c r="D12" s="387"/>
      <c r="E12" s="390">
        <f t="shared" ref="E12:O12" si="3">SUM(E13:E14)</f>
        <v>162</v>
      </c>
      <c r="F12" s="391">
        <f t="shared" si="3"/>
        <v>163</v>
      </c>
      <c r="G12" s="391">
        <f t="shared" si="3"/>
        <v>166</v>
      </c>
      <c r="H12" s="391">
        <f t="shared" si="3"/>
        <v>165</v>
      </c>
      <c r="I12" s="391">
        <f t="shared" si="3"/>
        <v>158</v>
      </c>
      <c r="J12" s="391">
        <f t="shared" si="3"/>
        <v>148</v>
      </c>
      <c r="K12" s="391">
        <f t="shared" si="3"/>
        <v>144</v>
      </c>
      <c r="L12" s="391">
        <f t="shared" si="3"/>
        <v>135</v>
      </c>
      <c r="M12" s="391">
        <f t="shared" si="3"/>
        <v>119</v>
      </c>
      <c r="N12" s="391">
        <f t="shared" si="3"/>
        <v>117</v>
      </c>
      <c r="O12" s="391">
        <f t="shared" si="3"/>
        <v>118</v>
      </c>
      <c r="Q12" s="370"/>
      <c r="R12" s="370"/>
    </row>
    <row r="13" spans="2:18" ht="20">
      <c r="B13" s="48"/>
      <c r="C13" s="371" t="s">
        <v>401</v>
      </c>
      <c r="D13" s="387">
        <v>1</v>
      </c>
      <c r="E13" s="181">
        <v>51</v>
      </c>
      <c r="F13" s="181">
        <v>51</v>
      </c>
      <c r="G13" s="181">
        <v>51</v>
      </c>
      <c r="H13" s="181">
        <v>48</v>
      </c>
      <c r="I13" s="181">
        <v>47</v>
      </c>
      <c r="J13" s="181">
        <v>43</v>
      </c>
      <c r="K13" s="181">
        <v>44</v>
      </c>
      <c r="L13" s="181">
        <v>45</v>
      </c>
      <c r="M13" s="181">
        <v>45</v>
      </c>
      <c r="N13" s="181">
        <v>44</v>
      </c>
      <c r="O13" s="181">
        <v>45</v>
      </c>
      <c r="Q13" s="392"/>
      <c r="R13" s="392"/>
    </row>
    <row r="14" spans="2:18" ht="20">
      <c r="B14" s="48"/>
      <c r="C14" s="371" t="s">
        <v>363</v>
      </c>
      <c r="D14" s="387">
        <v>4</v>
      </c>
      <c r="E14" s="181">
        <v>111</v>
      </c>
      <c r="F14" s="181">
        <v>112</v>
      </c>
      <c r="G14" s="181">
        <v>115</v>
      </c>
      <c r="H14" s="181">
        <v>117</v>
      </c>
      <c r="I14" s="181">
        <v>111</v>
      </c>
      <c r="J14" s="181">
        <v>105</v>
      </c>
      <c r="K14" s="181">
        <v>100</v>
      </c>
      <c r="L14" s="181">
        <v>90</v>
      </c>
      <c r="M14" s="181">
        <v>74</v>
      </c>
      <c r="N14" s="181">
        <v>73</v>
      </c>
      <c r="O14" s="181">
        <v>73</v>
      </c>
      <c r="Q14" s="372"/>
      <c r="R14" s="372"/>
    </row>
    <row r="15" spans="2:18" ht="16">
      <c r="B15" s="48"/>
      <c r="C15" s="373"/>
      <c r="D15" s="353"/>
      <c r="E15" s="171"/>
      <c r="F15" s="171"/>
      <c r="G15" s="171"/>
      <c r="H15" s="171"/>
      <c r="I15" s="171"/>
      <c r="J15" s="171"/>
      <c r="K15" s="171"/>
      <c r="L15" s="171"/>
      <c r="M15" s="171"/>
      <c r="N15" s="389"/>
      <c r="O15" s="389"/>
    </row>
    <row r="16" spans="2:18" ht="16">
      <c r="B16" s="61" t="str">
        <f>+ca_2</f>
        <v>B. Public Institutions</v>
      </c>
      <c r="C16" s="127"/>
      <c r="D16" s="374"/>
      <c r="E16" s="391">
        <v>16</v>
      </c>
      <c r="F16" s="391">
        <v>16</v>
      </c>
      <c r="G16" s="391">
        <v>16</v>
      </c>
      <c r="H16" s="391">
        <v>16</v>
      </c>
      <c r="I16" s="391">
        <v>16</v>
      </c>
      <c r="J16" s="391">
        <v>16</v>
      </c>
      <c r="K16" s="391">
        <v>16</v>
      </c>
      <c r="L16" s="391">
        <v>16</v>
      </c>
      <c r="M16" s="391">
        <v>16</v>
      </c>
      <c r="N16" s="389">
        <v>16</v>
      </c>
      <c r="O16" s="389">
        <v>16</v>
      </c>
    </row>
    <row r="17" spans="2:18" ht="16">
      <c r="B17" s="48"/>
      <c r="C17" s="124" t="str">
        <f>+t_1</f>
        <v>1. Universities</v>
      </c>
      <c r="D17" s="353"/>
      <c r="E17" s="174"/>
      <c r="F17" s="174"/>
      <c r="G17" s="174"/>
      <c r="H17" s="174"/>
      <c r="I17" s="174"/>
      <c r="J17" s="174"/>
      <c r="K17" s="174"/>
      <c r="L17" s="174"/>
      <c r="M17" s="174"/>
      <c r="N17" s="174"/>
      <c r="O17" s="174"/>
    </row>
    <row r="18" spans="2:18" ht="16">
      <c r="B18" s="48"/>
      <c r="C18" s="371" t="s">
        <v>364</v>
      </c>
      <c r="D18" s="353"/>
      <c r="E18" s="181">
        <v>16</v>
      </c>
      <c r="F18" s="181">
        <v>16</v>
      </c>
      <c r="G18" s="181">
        <v>16</v>
      </c>
      <c r="H18" s="181">
        <v>16</v>
      </c>
      <c r="I18" s="181">
        <v>16</v>
      </c>
      <c r="J18" s="181">
        <v>16</v>
      </c>
      <c r="K18" s="181">
        <v>16</v>
      </c>
      <c r="L18" s="181">
        <v>16</v>
      </c>
      <c r="M18" s="181">
        <v>16</v>
      </c>
      <c r="N18" s="389">
        <v>16</v>
      </c>
      <c r="O18" s="389">
        <v>16</v>
      </c>
    </row>
    <row r="19" spans="2:18" ht="16">
      <c r="B19" s="48"/>
      <c r="C19" s="373"/>
      <c r="D19" s="353"/>
      <c r="E19" s="181"/>
      <c r="F19" s="181"/>
      <c r="G19" s="181"/>
      <c r="H19" s="181"/>
      <c r="I19" s="181"/>
      <c r="J19" s="181"/>
      <c r="K19" s="181"/>
      <c r="L19" s="181"/>
      <c r="M19" s="181"/>
      <c r="N19" s="389"/>
      <c r="O19" s="389"/>
    </row>
    <row r="20" spans="2:18" ht="16">
      <c r="B20" s="48"/>
      <c r="C20" s="373"/>
      <c r="D20" s="353"/>
      <c r="E20" s="181"/>
      <c r="F20" s="181"/>
      <c r="G20" s="181"/>
      <c r="H20" s="181"/>
      <c r="I20" s="181"/>
      <c r="J20" s="181"/>
      <c r="K20" s="181"/>
      <c r="L20" s="181"/>
      <c r="M20" s="181"/>
      <c r="N20" s="389"/>
      <c r="O20" s="389"/>
    </row>
    <row r="21" spans="2:18" ht="16">
      <c r="B21" s="48"/>
      <c r="C21" s="124" t="str">
        <f>+t_2</f>
        <v>2. Non-university postsecondary</v>
      </c>
      <c r="D21" s="353"/>
      <c r="E21" s="174">
        <v>0</v>
      </c>
      <c r="F21" s="174">
        <v>0</v>
      </c>
      <c r="G21" s="174">
        <v>0</v>
      </c>
      <c r="H21" s="174">
        <v>0</v>
      </c>
      <c r="I21" s="174">
        <v>0</v>
      </c>
      <c r="J21" s="174">
        <v>0</v>
      </c>
      <c r="K21" s="174">
        <v>0</v>
      </c>
      <c r="L21" s="174">
        <v>0</v>
      </c>
      <c r="M21" s="174">
        <v>0</v>
      </c>
      <c r="N21" s="174">
        <v>0</v>
      </c>
      <c r="O21" s="174">
        <v>0</v>
      </c>
    </row>
    <row r="22" spans="2:18" ht="16">
      <c r="B22" s="48"/>
      <c r="C22" s="371" t="s">
        <v>401</v>
      </c>
      <c r="D22" s="353"/>
      <c r="E22" s="181"/>
      <c r="F22" s="181"/>
      <c r="G22" s="181"/>
      <c r="H22" s="181"/>
      <c r="I22" s="181"/>
      <c r="J22" s="181"/>
      <c r="K22" s="181"/>
      <c r="L22" s="181"/>
      <c r="M22" s="181"/>
      <c r="N22" s="389"/>
      <c r="O22" s="389"/>
    </row>
    <row r="23" spans="2:18" ht="16">
      <c r="B23" s="48"/>
      <c r="C23" s="371" t="s">
        <v>363</v>
      </c>
      <c r="D23" s="353"/>
      <c r="E23" s="181"/>
      <c r="F23" s="181"/>
      <c r="G23" s="181"/>
      <c r="H23" s="181"/>
      <c r="I23" s="181"/>
      <c r="J23" s="181"/>
      <c r="K23" s="181"/>
      <c r="L23" s="181"/>
      <c r="M23" s="181"/>
      <c r="N23" s="389"/>
      <c r="O23" s="389"/>
    </row>
    <row r="24" spans="2:18" ht="16">
      <c r="B24" s="48"/>
      <c r="C24" s="375"/>
      <c r="D24" s="353"/>
      <c r="E24" s="179"/>
      <c r="F24" s="179"/>
      <c r="G24" s="179"/>
      <c r="H24" s="179"/>
      <c r="I24" s="179"/>
      <c r="J24" s="179"/>
      <c r="K24" s="179"/>
      <c r="L24" s="179"/>
      <c r="M24" s="179"/>
      <c r="N24" s="389"/>
      <c r="O24" s="389"/>
      <c r="R24" s="24"/>
    </row>
    <row r="25" spans="2:18" ht="16">
      <c r="B25" s="128" t="str">
        <f>+ca_3</f>
        <v xml:space="preserve">C.Total (private and public) </v>
      </c>
      <c r="C25" s="129"/>
      <c r="D25" s="376"/>
      <c r="E25" s="388">
        <v>222</v>
      </c>
      <c r="F25" s="388">
        <v>226</v>
      </c>
      <c r="G25" s="388">
        <v>229</v>
      </c>
      <c r="H25" s="388">
        <v>229</v>
      </c>
      <c r="I25" s="388">
        <v>221</v>
      </c>
      <c r="J25" s="388">
        <v>209</v>
      </c>
      <c r="K25" s="388">
        <v>205</v>
      </c>
      <c r="L25" s="388">
        <v>196</v>
      </c>
      <c r="M25" s="388">
        <v>180</v>
      </c>
      <c r="N25" s="388">
        <v>177</v>
      </c>
      <c r="O25" s="388">
        <v>178</v>
      </c>
    </row>
    <row r="26" spans="2:18" ht="16">
      <c r="B26" s="130"/>
      <c r="C26" s="131" t="str">
        <f>+t_1</f>
        <v>1. Universities</v>
      </c>
      <c r="D26" s="377"/>
      <c r="E26" s="174">
        <v>60</v>
      </c>
      <c r="F26" s="174">
        <v>63</v>
      </c>
      <c r="G26" s="174">
        <v>63</v>
      </c>
      <c r="H26" s="174">
        <v>64</v>
      </c>
      <c r="I26" s="174">
        <v>63</v>
      </c>
      <c r="J26" s="174">
        <v>61</v>
      </c>
      <c r="K26" s="174">
        <v>61</v>
      </c>
      <c r="L26" s="174">
        <v>61</v>
      </c>
      <c r="M26" s="174">
        <v>61</v>
      </c>
      <c r="N26" s="174">
        <v>60</v>
      </c>
      <c r="O26" s="174">
        <v>60</v>
      </c>
    </row>
    <row r="27" spans="2:18" ht="16">
      <c r="B27" s="48"/>
      <c r="C27" s="124"/>
      <c r="D27" s="353"/>
      <c r="E27" s="171"/>
      <c r="F27" s="171"/>
      <c r="G27" s="171"/>
      <c r="H27" s="171"/>
      <c r="I27" s="171"/>
      <c r="J27" s="171"/>
      <c r="K27" s="171"/>
      <c r="L27" s="171"/>
      <c r="M27" s="171"/>
      <c r="N27" s="389"/>
      <c r="O27" s="389"/>
    </row>
    <row r="28" spans="2:18" ht="16">
      <c r="B28" s="48"/>
      <c r="C28" s="124"/>
      <c r="D28" s="353"/>
      <c r="E28" s="171"/>
      <c r="F28" s="171"/>
      <c r="G28" s="171"/>
      <c r="H28" s="171"/>
      <c r="I28" s="171"/>
      <c r="J28" s="171"/>
      <c r="K28" s="171"/>
      <c r="L28" s="171"/>
      <c r="M28" s="171"/>
      <c r="N28" s="389"/>
      <c r="O28" s="389"/>
    </row>
    <row r="29" spans="2:18" ht="10.5" customHeight="1">
      <c r="B29" s="48"/>
      <c r="C29" s="124"/>
      <c r="D29" s="353"/>
      <c r="E29" s="174"/>
      <c r="F29" s="174"/>
      <c r="G29" s="174"/>
      <c r="H29" s="174"/>
      <c r="I29" s="174"/>
      <c r="J29" s="174"/>
      <c r="K29" s="174"/>
      <c r="L29" s="174"/>
      <c r="M29" s="174"/>
      <c r="N29" s="174"/>
      <c r="O29" s="174"/>
    </row>
    <row r="30" spans="2:18" ht="16">
      <c r="B30" s="48"/>
      <c r="C30" s="124" t="str">
        <f>+t_2</f>
        <v>2. Non-university postsecondary</v>
      </c>
      <c r="D30" s="353"/>
      <c r="E30" s="174">
        <f t="shared" ref="E30:O30" si="4">E25-E26</f>
        <v>162</v>
      </c>
      <c r="F30" s="174">
        <f t="shared" si="4"/>
        <v>163</v>
      </c>
      <c r="G30" s="174">
        <f t="shared" si="4"/>
        <v>166</v>
      </c>
      <c r="H30" s="174">
        <f t="shared" si="4"/>
        <v>165</v>
      </c>
      <c r="I30" s="174">
        <f t="shared" si="4"/>
        <v>158</v>
      </c>
      <c r="J30" s="174">
        <f t="shared" si="4"/>
        <v>148</v>
      </c>
      <c r="K30" s="174">
        <f t="shared" si="4"/>
        <v>144</v>
      </c>
      <c r="L30" s="174">
        <f t="shared" si="4"/>
        <v>135</v>
      </c>
      <c r="M30" s="174">
        <f t="shared" si="4"/>
        <v>119</v>
      </c>
      <c r="N30" s="174">
        <f t="shared" si="4"/>
        <v>117</v>
      </c>
      <c r="O30" s="174">
        <f t="shared" si="4"/>
        <v>118</v>
      </c>
    </row>
    <row r="31" spans="2:18" ht="16">
      <c r="B31" s="48"/>
      <c r="C31" s="125" t="str">
        <f>+C13</f>
        <v>Professional institutes</v>
      </c>
      <c r="D31" s="353"/>
      <c r="E31" s="174"/>
      <c r="F31" s="174"/>
      <c r="G31" s="174"/>
      <c r="H31" s="174"/>
      <c r="I31" s="174"/>
      <c r="J31" s="174"/>
      <c r="K31" s="174"/>
      <c r="L31" s="174"/>
      <c r="M31" s="174"/>
      <c r="N31" s="174"/>
      <c r="O31" s="174"/>
    </row>
    <row r="32" spans="2:18" ht="16">
      <c r="B32" s="48"/>
      <c r="C32" s="125" t="s">
        <v>363</v>
      </c>
      <c r="D32" s="353"/>
      <c r="E32" s="174"/>
      <c r="F32" s="174"/>
      <c r="G32" s="174"/>
      <c r="H32" s="174"/>
      <c r="I32" s="174"/>
      <c r="J32" s="174"/>
      <c r="K32" s="174"/>
      <c r="L32" s="174"/>
      <c r="M32" s="174"/>
      <c r="N32" s="174"/>
      <c r="O32" s="174"/>
    </row>
    <row r="33" spans="2:15" ht="16">
      <c r="B33" s="132"/>
      <c r="C33" s="133"/>
      <c r="D33" s="378"/>
      <c r="E33" s="174"/>
      <c r="F33" s="174"/>
      <c r="G33" s="174"/>
      <c r="H33" s="174"/>
      <c r="I33" s="174"/>
      <c r="J33" s="174"/>
      <c r="K33" s="174"/>
      <c r="L33" s="174"/>
      <c r="M33" s="174"/>
      <c r="N33" s="174"/>
      <c r="O33" s="174"/>
    </row>
    <row r="36" spans="2:15" s="24" customFormat="1">
      <c r="B36" s="89" t="s">
        <v>365</v>
      </c>
      <c r="C36" s="379"/>
      <c r="D36" s="91"/>
      <c r="E36" s="172">
        <v>2001</v>
      </c>
      <c r="F36" s="172">
        <v>2002</v>
      </c>
      <c r="G36" s="172">
        <v>2003</v>
      </c>
      <c r="H36" s="172">
        <v>2004</v>
      </c>
      <c r="I36" s="172">
        <v>2005</v>
      </c>
      <c r="J36" s="172">
        <v>2006</v>
      </c>
      <c r="K36" s="172">
        <v>2007</v>
      </c>
      <c r="L36" s="172">
        <v>2008</v>
      </c>
      <c r="M36" s="172">
        <v>2009</v>
      </c>
      <c r="N36" s="172">
        <v>2010</v>
      </c>
      <c r="O36" s="172">
        <v>2011</v>
      </c>
    </row>
    <row r="37" spans="2:15" s="24" customFormat="1" ht="33" customHeight="1">
      <c r="B37" s="48">
        <v>1</v>
      </c>
      <c r="C37" s="380" t="s">
        <v>366</v>
      </c>
      <c r="D37" s="381"/>
      <c r="E37" s="203">
        <f>+E7/E25</f>
        <v>0.92792792792792789</v>
      </c>
      <c r="F37" s="203">
        <f t="shared" ref="F37:M37" si="5">+F7/F25</f>
        <v>0.92920353982300885</v>
      </c>
      <c r="G37" s="203">
        <f t="shared" si="5"/>
        <v>0.93013100436681218</v>
      </c>
      <c r="H37" s="203">
        <f t="shared" si="5"/>
        <v>0.93013100436681218</v>
      </c>
      <c r="I37" s="203">
        <f t="shared" si="5"/>
        <v>0.92760180995475117</v>
      </c>
      <c r="J37" s="203">
        <f t="shared" si="5"/>
        <v>0.92344497607655507</v>
      </c>
      <c r="K37" s="203">
        <f t="shared" si="5"/>
        <v>0.92195121951219516</v>
      </c>
      <c r="L37" s="203">
        <f t="shared" si="5"/>
        <v>0.91836734693877553</v>
      </c>
      <c r="M37" s="203">
        <f t="shared" si="5"/>
        <v>0.91111111111111109</v>
      </c>
      <c r="N37" s="203">
        <f>+N7/N25</f>
        <v>0.90960451977401124</v>
      </c>
      <c r="O37" s="203">
        <f>+O7/O25</f>
        <v>0.9101123595505618</v>
      </c>
    </row>
    <row r="38" spans="2:15" s="24" customFormat="1" ht="33" customHeight="1">
      <c r="B38" s="48">
        <v>2</v>
      </c>
      <c r="C38" s="382" t="s">
        <v>367</v>
      </c>
      <c r="D38" s="383"/>
      <c r="E38" s="203">
        <f>+E8/E7</f>
        <v>0.21359223300970873</v>
      </c>
      <c r="F38" s="203">
        <f t="shared" ref="F38:M38" si="6">+F8/F7</f>
        <v>0.22380952380952382</v>
      </c>
      <c r="G38" s="203">
        <f t="shared" si="6"/>
        <v>0.22065727699530516</v>
      </c>
      <c r="H38" s="203">
        <f t="shared" si="6"/>
        <v>0.22535211267605634</v>
      </c>
      <c r="I38" s="203">
        <f t="shared" si="6"/>
        <v>0.22926829268292684</v>
      </c>
      <c r="J38" s="203">
        <f t="shared" si="6"/>
        <v>0.23316062176165803</v>
      </c>
      <c r="K38" s="203">
        <f t="shared" si="6"/>
        <v>0.23809523809523808</v>
      </c>
      <c r="L38" s="203">
        <f t="shared" si="6"/>
        <v>0.25</v>
      </c>
      <c r="M38" s="203">
        <f t="shared" si="6"/>
        <v>0.27439024390243905</v>
      </c>
      <c r="N38" s="203">
        <f>+N8/N7</f>
        <v>0.27329192546583853</v>
      </c>
      <c r="O38" s="203">
        <f>+O8/O7</f>
        <v>0.27160493827160492</v>
      </c>
    </row>
    <row r="39" spans="2:15" s="24" customFormat="1" ht="33" customHeight="1">
      <c r="B39" s="83">
        <v>3</v>
      </c>
      <c r="C39" s="384" t="s">
        <v>368</v>
      </c>
      <c r="D39" s="385"/>
      <c r="E39" s="203">
        <f>+E8/E26</f>
        <v>0.73333333333333328</v>
      </c>
      <c r="F39" s="203">
        <f t="shared" ref="F39:M39" si="7">+F8/F26</f>
        <v>0.74603174603174605</v>
      </c>
      <c r="G39" s="203">
        <f t="shared" si="7"/>
        <v>0.74603174603174605</v>
      </c>
      <c r="H39" s="203">
        <f t="shared" si="7"/>
        <v>0.75</v>
      </c>
      <c r="I39" s="203">
        <f t="shared" si="7"/>
        <v>0.74603174603174605</v>
      </c>
      <c r="J39" s="203">
        <f t="shared" si="7"/>
        <v>0.73770491803278693</v>
      </c>
      <c r="K39" s="203">
        <f t="shared" si="7"/>
        <v>0.73770491803278693</v>
      </c>
      <c r="L39" s="203">
        <f t="shared" si="7"/>
        <v>0.73770491803278693</v>
      </c>
      <c r="M39" s="203">
        <f t="shared" si="7"/>
        <v>0.73770491803278693</v>
      </c>
      <c r="N39" s="203">
        <f>+N8/N26</f>
        <v>0.73333333333333328</v>
      </c>
      <c r="O39" s="203">
        <f>+O8/O26</f>
        <v>0.73333333333333328</v>
      </c>
    </row>
    <row r="40" spans="2:15" s="24" customFormat="1">
      <c r="B40" s="87"/>
      <c r="C40" s="32"/>
      <c r="D40" s="31"/>
      <c r="E40" s="31"/>
      <c r="F40" s="31"/>
      <c r="G40" s="31"/>
      <c r="H40" s="31"/>
      <c r="I40" s="31"/>
      <c r="J40" s="31"/>
      <c r="K40" s="31"/>
      <c r="L40" s="31"/>
      <c r="M40" s="31"/>
      <c r="N40" s="367"/>
      <c r="O40" s="367"/>
    </row>
    <row r="41" spans="2:15">
      <c r="B41" s="386"/>
    </row>
    <row r="43" spans="2:15">
      <c r="B43" s="135" t="s">
        <v>369</v>
      </c>
      <c r="C43" s="107"/>
      <c r="D43" s="108"/>
      <c r="E43" s="108"/>
      <c r="F43" s="108"/>
      <c r="G43" s="108"/>
      <c r="H43" s="108"/>
      <c r="I43" s="108"/>
      <c r="J43" s="108"/>
      <c r="K43" s="108"/>
      <c r="L43" s="108"/>
      <c r="M43" s="109"/>
      <c r="N43" s="109"/>
      <c r="O43" s="109"/>
    </row>
    <row r="44" spans="2:15" ht="12" customHeight="1">
      <c r="B44" s="110" t="s">
        <v>370</v>
      </c>
      <c r="C44" s="111" t="s">
        <v>371</v>
      </c>
      <c r="D44" s="112"/>
      <c r="E44" s="112"/>
      <c r="F44" s="112"/>
      <c r="G44" s="112"/>
      <c r="H44" s="112"/>
      <c r="I44" s="112"/>
      <c r="J44" s="112"/>
      <c r="K44" s="112"/>
      <c r="L44" s="112"/>
      <c r="M44" s="113"/>
      <c r="N44" s="109"/>
      <c r="O44" s="109"/>
    </row>
    <row r="45" spans="2:15" ht="18" customHeight="1">
      <c r="B45" s="136"/>
      <c r="C45" s="140"/>
      <c r="D45" s="141"/>
      <c r="E45" s="141"/>
      <c r="F45" s="141"/>
      <c r="G45" s="141"/>
      <c r="H45" s="141"/>
      <c r="I45" s="141"/>
      <c r="J45" s="141"/>
      <c r="K45" s="141"/>
      <c r="L45" s="141"/>
      <c r="M45" s="141"/>
      <c r="N45" s="141"/>
      <c r="O45" s="141"/>
    </row>
    <row r="46" spans="2:15" ht="24" customHeight="1">
      <c r="B46" s="142">
        <v>1</v>
      </c>
      <c r="C46" s="140" t="s">
        <v>316</v>
      </c>
      <c r="D46" s="141"/>
      <c r="E46" s="141"/>
      <c r="F46" s="141"/>
      <c r="G46" s="141"/>
      <c r="H46" s="141"/>
      <c r="I46" s="141"/>
      <c r="J46" s="141"/>
      <c r="K46" s="141"/>
      <c r="L46" s="141"/>
      <c r="M46" s="141"/>
      <c r="N46" s="141"/>
      <c r="O46" s="141"/>
    </row>
    <row r="47" spans="2:15" ht="24" customHeight="1">
      <c r="B47" s="142">
        <v>2</v>
      </c>
      <c r="C47" s="326" t="s">
        <v>331</v>
      </c>
      <c r="D47" s="327"/>
      <c r="E47" s="327"/>
      <c r="F47" s="327"/>
      <c r="G47" s="327"/>
      <c r="H47" s="327"/>
      <c r="I47" s="327"/>
      <c r="J47" s="327"/>
      <c r="K47" s="327"/>
      <c r="L47" s="327"/>
      <c r="M47" s="327"/>
      <c r="N47" s="327"/>
      <c r="O47" s="327"/>
    </row>
    <row r="48" spans="2:15" ht="18" customHeight="1">
      <c r="B48" s="142">
        <v>3</v>
      </c>
      <c r="C48" s="140" t="s">
        <v>332</v>
      </c>
      <c r="D48" s="141"/>
      <c r="E48" s="141"/>
      <c r="F48" s="141"/>
      <c r="G48" s="141"/>
      <c r="H48" s="141"/>
      <c r="I48" s="141"/>
      <c r="J48" s="141"/>
      <c r="K48" s="141"/>
      <c r="L48" s="141"/>
      <c r="M48" s="141"/>
      <c r="N48" s="141"/>
      <c r="O48" s="141"/>
    </row>
    <row r="49" spans="2:15" ht="18" customHeight="1">
      <c r="B49" s="142">
        <v>4</v>
      </c>
      <c r="C49" s="140" t="s">
        <v>333</v>
      </c>
      <c r="D49" s="141"/>
      <c r="E49" s="141"/>
      <c r="F49" s="141"/>
      <c r="G49" s="141"/>
      <c r="H49" s="141"/>
      <c r="I49" s="141"/>
      <c r="J49" s="141"/>
      <c r="K49" s="141"/>
      <c r="L49" s="141"/>
      <c r="M49" s="141"/>
      <c r="N49" s="141"/>
      <c r="O49" s="141"/>
    </row>
    <row r="50" spans="2:15" ht="18" customHeight="1">
      <c r="B50" s="148"/>
      <c r="C50" s="140"/>
      <c r="D50" s="141"/>
      <c r="E50" s="141"/>
      <c r="F50" s="141"/>
      <c r="G50" s="141"/>
      <c r="H50" s="141"/>
      <c r="I50" s="141"/>
      <c r="J50" s="141"/>
      <c r="K50" s="141"/>
      <c r="L50" s="141"/>
      <c r="M50" s="141"/>
      <c r="N50" s="141"/>
      <c r="O50" s="141"/>
    </row>
  </sheetData>
  <mergeCells count="6">
    <mergeCell ref="C49:O49"/>
    <mergeCell ref="C50:O50"/>
    <mergeCell ref="C45:O45"/>
    <mergeCell ref="C46:O46"/>
    <mergeCell ref="C47:O47"/>
    <mergeCell ref="C48:O48"/>
  </mergeCells>
  <phoneticPr fontId="2" type="noConversion"/>
  <hyperlinks>
    <hyperlink ref="D6" location="B45" display="Notes"/>
  </hyperlinks>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3:AX425"/>
  <sheetViews>
    <sheetView workbookViewId="0">
      <selection activeCell="C422" sqref="C422:M422"/>
    </sheetView>
  </sheetViews>
  <sheetFormatPr baseColWidth="10" defaultColWidth="11.5" defaultRowHeight="15"/>
  <cols>
    <col min="1" max="1" width="1.83203125" style="24" customWidth="1"/>
    <col min="2" max="2" width="6.5" style="24" customWidth="1"/>
    <col min="3" max="3" width="29.6640625" style="24" customWidth="1"/>
    <col min="4" max="4" width="6" style="88" customWidth="1"/>
    <col min="5" max="8" width="10" style="24" bestFit="1" customWidth="1"/>
    <col min="9" max="9" width="9.1640625" style="24" bestFit="1" customWidth="1"/>
    <col min="10" max="12" width="8.6640625" style="24" customWidth="1"/>
    <col min="13" max="13" width="9.83203125" style="24" customWidth="1"/>
    <col min="14" max="14" width="7.5" style="24" bestFit="1" customWidth="1"/>
    <col min="15" max="16" width="9.1640625" style="24" bestFit="1" customWidth="1"/>
    <col min="17" max="17" width="11.5" style="24"/>
    <col min="18" max="18" width="13.33203125" style="24" customWidth="1"/>
    <col min="19" max="16384" width="11.5" style="24"/>
  </cols>
  <sheetData>
    <row r="3" spans="2:50">
      <c r="B3" s="27" t="str">
        <f>+[1]Index!B9</f>
        <v>II.1. Enrollments by type of institution</v>
      </c>
      <c r="C3" s="28"/>
      <c r="D3" s="29"/>
      <c r="E3" s="29"/>
      <c r="F3" s="29"/>
      <c r="G3" s="29"/>
      <c r="H3" s="29"/>
      <c r="I3" s="29"/>
      <c r="J3" s="29"/>
      <c r="K3" s="29"/>
      <c r="L3" s="29"/>
      <c r="M3" s="30"/>
      <c r="N3" s="30"/>
      <c r="O3" s="30"/>
      <c r="P3" s="30"/>
    </row>
    <row r="4" spans="2:50">
      <c r="B4" s="32"/>
      <c r="C4" s="32"/>
      <c r="D4" s="31"/>
      <c r="E4" s="31"/>
      <c r="F4" s="31"/>
      <c r="G4" s="31"/>
      <c r="H4" s="31"/>
      <c r="I4" s="31"/>
      <c r="J4" s="31"/>
      <c r="K4" s="31"/>
      <c r="L4" s="31"/>
      <c r="M4" s="31"/>
    </row>
    <row r="5" spans="2:50" s="38" customFormat="1" ht="16" thickBot="1">
      <c r="B5" s="33" t="s">
        <v>360</v>
      </c>
      <c r="C5" s="34"/>
      <c r="D5" s="35" t="s">
        <v>361</v>
      </c>
      <c r="E5" s="172">
        <v>2001</v>
      </c>
      <c r="F5" s="172">
        <v>2002</v>
      </c>
      <c r="G5" s="172">
        <v>2003</v>
      </c>
      <c r="H5" s="172">
        <v>2004</v>
      </c>
      <c r="I5" s="172">
        <v>2005</v>
      </c>
      <c r="J5" s="172">
        <v>2006</v>
      </c>
      <c r="K5" s="172">
        <v>2007</v>
      </c>
      <c r="L5" s="172">
        <v>2008</v>
      </c>
      <c r="M5" s="172">
        <v>2009</v>
      </c>
      <c r="N5" s="172">
        <v>2010</v>
      </c>
      <c r="O5" s="172">
        <v>2011</v>
      </c>
      <c r="P5" s="201">
        <v>2012</v>
      </c>
    </row>
    <row r="6" spans="2:50" s="21" customFormat="1" ht="22">
      <c r="B6" s="39" t="str">
        <f>+ca_1</f>
        <v>A. Private Institutions</v>
      </c>
      <c r="C6" s="123"/>
      <c r="D6" s="313" t="s">
        <v>330</v>
      </c>
      <c r="E6" s="175">
        <f>E9+E11</f>
        <v>255890</v>
      </c>
      <c r="F6" s="175">
        <f>F7+F11</f>
        <v>278272</v>
      </c>
      <c r="G6" s="175">
        <f>G7+G11</f>
        <v>320364</v>
      </c>
      <c r="H6" s="175">
        <f>H7+H11</f>
        <v>338201</v>
      </c>
      <c r="I6" s="175">
        <f t="shared" ref="I6:N6" si="0">I7+I11</f>
        <v>474187</v>
      </c>
      <c r="J6" s="175">
        <f t="shared" si="0"/>
        <v>517070</v>
      </c>
      <c r="K6" s="175">
        <f t="shared" si="0"/>
        <v>562769</v>
      </c>
      <c r="L6" s="175">
        <f t="shared" si="0"/>
        <v>600272</v>
      </c>
      <c r="M6" s="175">
        <f t="shared" si="0"/>
        <v>698417</v>
      </c>
      <c r="N6" s="175">
        <f t="shared" si="0"/>
        <v>747585</v>
      </c>
      <c r="O6" s="175">
        <f>O7+O11</f>
        <v>832689</v>
      </c>
      <c r="P6" s="175">
        <f>P7+P11</f>
        <v>951595</v>
      </c>
    </row>
    <row r="7" spans="2:50" ht="22">
      <c r="B7" s="48"/>
      <c r="C7" s="124" t="str">
        <f>+t_1</f>
        <v>1. Universities</v>
      </c>
      <c r="D7" s="314">
        <v>2</v>
      </c>
      <c r="E7" s="175">
        <v>111963</v>
      </c>
      <c r="F7" s="175">
        <v>125917</v>
      </c>
      <c r="G7" s="175">
        <v>156620</v>
      </c>
      <c r="H7" s="175">
        <v>170410</v>
      </c>
      <c r="I7" s="175">
        <f t="shared" ref="I7:N7" si="1">I8+I9</f>
        <v>280032</v>
      </c>
      <c r="J7" s="175">
        <f t="shared" si="1"/>
        <v>316365</v>
      </c>
      <c r="K7" s="175">
        <f t="shared" si="1"/>
        <v>337814</v>
      </c>
      <c r="L7" s="175">
        <f t="shared" si="1"/>
        <v>351848</v>
      </c>
      <c r="M7" s="175">
        <f t="shared" si="1"/>
        <v>398774</v>
      </c>
      <c r="N7" s="175">
        <f t="shared" si="1"/>
        <v>409232</v>
      </c>
      <c r="O7" s="175">
        <f>O8+O9</f>
        <v>446147</v>
      </c>
      <c r="P7" s="175">
        <v>510391</v>
      </c>
    </row>
    <row r="8" spans="2:50" ht="22">
      <c r="B8" s="48"/>
      <c r="C8" s="240" t="str">
        <f>+'[1]I. Institutions'!C9</f>
        <v>"Old" private universities</v>
      </c>
      <c r="D8" s="314"/>
      <c r="E8" s="182"/>
      <c r="F8" s="182"/>
      <c r="G8" s="182"/>
      <c r="H8" s="182"/>
      <c r="I8" s="182">
        <v>95195</v>
      </c>
      <c r="J8" s="182">
        <v>97565</v>
      </c>
      <c r="K8" s="182">
        <v>101352</v>
      </c>
      <c r="L8" s="182">
        <v>105091</v>
      </c>
      <c r="M8" s="182">
        <v>125301</v>
      </c>
      <c r="N8" s="182">
        <v>113981</v>
      </c>
      <c r="O8" s="182">
        <v>118702</v>
      </c>
      <c r="P8" s="182">
        <v>136189</v>
      </c>
    </row>
    <row r="9" spans="2:50" ht="22">
      <c r="B9" s="48"/>
      <c r="C9" s="240" t="str">
        <f>+'[1]I. Institutions'!C10</f>
        <v>"New" private universities</v>
      </c>
      <c r="D9" s="314"/>
      <c r="E9" s="241">
        <v>111963</v>
      </c>
      <c r="F9" s="241">
        <v>125917</v>
      </c>
      <c r="G9" s="241">
        <v>156620</v>
      </c>
      <c r="H9" s="241">
        <v>170410</v>
      </c>
      <c r="I9" s="182">
        <v>184837</v>
      </c>
      <c r="J9" s="182">
        <v>218800</v>
      </c>
      <c r="K9" s="182">
        <v>236462</v>
      </c>
      <c r="L9" s="182">
        <v>246757</v>
      </c>
      <c r="M9" s="182">
        <v>273473</v>
      </c>
      <c r="N9" s="182">
        <v>295251</v>
      </c>
      <c r="O9" s="182">
        <v>327445</v>
      </c>
      <c r="P9" s="182">
        <v>374202</v>
      </c>
    </row>
    <row r="10" spans="2:50" ht="22">
      <c r="B10" s="48"/>
      <c r="C10" s="240" t="str">
        <f>+'[1]I. Institutions'!C11</f>
        <v>-</v>
      </c>
      <c r="D10" s="314"/>
      <c r="E10" s="182"/>
      <c r="F10" s="182"/>
      <c r="G10" s="182"/>
      <c r="H10" s="182"/>
      <c r="I10" s="182"/>
      <c r="J10" s="182"/>
      <c r="K10" s="182"/>
      <c r="L10" s="182"/>
      <c r="M10" s="182"/>
      <c r="N10" s="170"/>
      <c r="O10" s="170"/>
      <c r="P10" s="200"/>
    </row>
    <row r="11" spans="2:50" ht="22">
      <c r="B11" s="48"/>
      <c r="C11" s="124" t="str">
        <f>+t_2</f>
        <v>2. Non-university postsecondary</v>
      </c>
      <c r="D11" s="314"/>
      <c r="E11" s="175">
        <f>E12+E13</f>
        <v>143927</v>
      </c>
      <c r="F11" s="175">
        <f>F12+F13</f>
        <v>152355</v>
      </c>
      <c r="G11" s="175">
        <f>G12+G13</f>
        <v>163744</v>
      </c>
      <c r="H11" s="175">
        <f>H12+H13</f>
        <v>167791</v>
      </c>
      <c r="I11" s="175">
        <f t="shared" ref="I11:N11" si="2">I12+I13</f>
        <v>194155</v>
      </c>
      <c r="J11" s="175">
        <f t="shared" si="2"/>
        <v>200705</v>
      </c>
      <c r="K11" s="175">
        <f t="shared" si="2"/>
        <v>224955</v>
      </c>
      <c r="L11" s="175">
        <f t="shared" si="2"/>
        <v>248424</v>
      </c>
      <c r="M11" s="175">
        <f t="shared" si="2"/>
        <v>299643</v>
      </c>
      <c r="N11" s="175">
        <f t="shared" si="2"/>
        <v>338353</v>
      </c>
      <c r="O11" s="175">
        <f>O12+O13</f>
        <v>386542</v>
      </c>
      <c r="P11" s="204">
        <f>P12+P13</f>
        <v>441204</v>
      </c>
    </row>
    <row r="12" spans="2:50" ht="22">
      <c r="B12" s="48"/>
      <c r="C12" s="240" t="str">
        <f>+'[1]I. Institutions'!C13</f>
        <v>Professional institutes</v>
      </c>
      <c r="D12" s="314"/>
      <c r="E12" s="241">
        <v>86671</v>
      </c>
      <c r="F12" s="241">
        <v>91232</v>
      </c>
      <c r="G12" s="241">
        <v>101674</v>
      </c>
      <c r="H12" s="241">
        <v>104992</v>
      </c>
      <c r="I12" s="182">
        <v>122652</v>
      </c>
      <c r="J12" s="182">
        <v>128388</v>
      </c>
      <c r="K12" s="182">
        <v>143957</v>
      </c>
      <c r="L12" s="182">
        <v>156214</v>
      </c>
      <c r="M12" s="182">
        <v>189622</v>
      </c>
      <c r="N12" s="182">
        <v>217867</v>
      </c>
      <c r="O12" s="182">
        <v>252011</v>
      </c>
      <c r="P12" s="182">
        <v>301156</v>
      </c>
    </row>
    <row r="13" spans="2:50" ht="22">
      <c r="B13" s="48"/>
      <c r="C13" s="240" t="str">
        <f>+'[1]I. Institutions'!C14</f>
        <v>Technical training centers</v>
      </c>
      <c r="D13" s="314"/>
      <c r="E13" s="241">
        <v>57256</v>
      </c>
      <c r="F13" s="241">
        <v>61123</v>
      </c>
      <c r="G13" s="241">
        <v>62070</v>
      </c>
      <c r="H13" s="241">
        <v>62799</v>
      </c>
      <c r="I13" s="182">
        <v>71503</v>
      </c>
      <c r="J13" s="182">
        <v>72317</v>
      </c>
      <c r="K13" s="182">
        <v>80998</v>
      </c>
      <c r="L13" s="182">
        <v>92210</v>
      </c>
      <c r="M13" s="182">
        <v>110021</v>
      </c>
      <c r="N13" s="182">
        <v>120486</v>
      </c>
      <c r="O13" s="182">
        <v>134531</v>
      </c>
      <c r="P13" s="182">
        <v>140048</v>
      </c>
    </row>
    <row r="14" spans="2:50" s="21" customFormat="1" ht="22">
      <c r="B14" s="48"/>
      <c r="C14" s="240" t="str">
        <f>+'[1]I. Institutions'!C15</f>
        <v>-</v>
      </c>
      <c r="D14" s="314"/>
      <c r="E14" s="182"/>
      <c r="F14" s="182"/>
      <c r="G14" s="182"/>
      <c r="H14" s="182"/>
      <c r="I14" s="182"/>
      <c r="J14" s="182"/>
      <c r="K14" s="182"/>
      <c r="L14" s="182"/>
      <c r="M14" s="182"/>
      <c r="N14" s="178"/>
      <c r="O14" s="178"/>
      <c r="P14" s="320"/>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row>
    <row r="15" spans="2:50" ht="22">
      <c r="B15" s="61" t="str">
        <f>+ca_2</f>
        <v>B. Public Institutions</v>
      </c>
      <c r="C15" s="127"/>
      <c r="D15" s="315"/>
      <c r="E15" s="175"/>
      <c r="F15" s="175"/>
      <c r="G15" s="175"/>
      <c r="H15" s="175"/>
      <c r="I15" s="175"/>
      <c r="J15" s="175"/>
      <c r="K15" s="175"/>
      <c r="L15" s="175"/>
      <c r="M15" s="175"/>
      <c r="N15" s="198"/>
      <c r="O15" s="198"/>
      <c r="P15" s="175"/>
    </row>
    <row r="16" spans="2:50" ht="22">
      <c r="B16" s="48"/>
      <c r="C16" s="124" t="str">
        <f>+t_1</f>
        <v>1. Universities</v>
      </c>
      <c r="D16" s="314" t="s">
        <v>320</v>
      </c>
      <c r="E16" s="242">
        <v>227392</v>
      </c>
      <c r="F16" s="242">
        <v>243610</v>
      </c>
      <c r="G16" s="242">
        <v>246750</v>
      </c>
      <c r="H16" s="242">
        <v>246577</v>
      </c>
      <c r="I16" s="175">
        <v>163039</v>
      </c>
      <c r="J16" s="175">
        <v>146239</v>
      </c>
      <c r="K16" s="175">
        <v>145453</v>
      </c>
      <c r="L16" s="175">
        <v>152690</v>
      </c>
      <c r="M16" s="175">
        <v>177826</v>
      </c>
      <c r="N16" s="175">
        <v>152801</v>
      </c>
      <c r="O16" s="175">
        <v>156345</v>
      </c>
      <c r="P16" s="175">
        <v>175586</v>
      </c>
    </row>
    <row r="17" spans="2:16" ht="16">
      <c r="B17" s="48"/>
      <c r="C17" s="240" t="str">
        <f>+'[1]I. Institutions'!C18</f>
        <v>Universities</v>
      </c>
      <c r="D17" s="316"/>
      <c r="E17" s="241">
        <v>227392</v>
      </c>
      <c r="F17" s="241">
        <v>243610</v>
      </c>
      <c r="G17" s="241">
        <v>246750</v>
      </c>
      <c r="H17" s="241">
        <v>246577</v>
      </c>
      <c r="I17" s="182">
        <v>163039</v>
      </c>
      <c r="J17" s="182">
        <v>146239</v>
      </c>
      <c r="K17" s="182">
        <v>145453</v>
      </c>
      <c r="L17" s="182">
        <v>152690</v>
      </c>
      <c r="M17" s="182">
        <v>177826</v>
      </c>
      <c r="N17" s="182">
        <v>152801</v>
      </c>
      <c r="O17" s="182">
        <v>156345</v>
      </c>
      <c r="P17" s="182">
        <v>175586</v>
      </c>
    </row>
    <row r="18" spans="2:16" ht="16">
      <c r="B18" s="48"/>
      <c r="C18" s="240" t="str">
        <f>+'[1]I. Institutions'!C19</f>
        <v>-</v>
      </c>
      <c r="D18" s="316"/>
      <c r="E18" s="182"/>
      <c r="F18" s="182"/>
      <c r="G18" s="182"/>
      <c r="H18" s="182"/>
      <c r="I18" s="182"/>
      <c r="J18" s="182"/>
      <c r="K18" s="182"/>
      <c r="L18" s="182"/>
      <c r="M18" s="182"/>
      <c r="N18" s="170"/>
      <c r="O18" s="170"/>
      <c r="P18" s="200"/>
    </row>
    <row r="19" spans="2:16" ht="16">
      <c r="B19" s="48"/>
      <c r="C19" s="240" t="str">
        <f>+'[1]I. Institutions'!C20</f>
        <v>-</v>
      </c>
      <c r="D19" s="316"/>
      <c r="E19" s="182"/>
      <c r="F19" s="182"/>
      <c r="G19" s="182"/>
      <c r="H19" s="182"/>
      <c r="I19" s="182"/>
      <c r="J19" s="182"/>
      <c r="K19" s="182"/>
      <c r="L19" s="182"/>
      <c r="M19" s="182"/>
      <c r="N19" s="170"/>
      <c r="O19" s="170"/>
      <c r="P19" s="200"/>
    </row>
    <row r="20" spans="2:16" ht="16">
      <c r="B20" s="48"/>
      <c r="C20" s="124" t="str">
        <f>+t_2</f>
        <v>2. Non-university postsecondary</v>
      </c>
      <c r="D20" s="316"/>
      <c r="E20" s="175"/>
      <c r="F20" s="175"/>
      <c r="G20" s="175"/>
      <c r="H20" s="175"/>
      <c r="I20" s="175"/>
      <c r="J20" s="175"/>
      <c r="K20" s="175"/>
      <c r="L20" s="175"/>
      <c r="M20" s="175"/>
      <c r="N20" s="198"/>
      <c r="O20" s="198"/>
      <c r="P20" s="204"/>
    </row>
    <row r="21" spans="2:16" ht="16">
      <c r="B21" s="48"/>
      <c r="C21" s="240" t="str">
        <f>+'[1]I. Institutions'!C22</f>
        <v>Professional institutes</v>
      </c>
      <c r="D21" s="316"/>
      <c r="E21" s="182"/>
      <c r="F21" s="182"/>
      <c r="G21" s="182"/>
      <c r="H21" s="182"/>
      <c r="I21" s="182"/>
      <c r="J21" s="182"/>
      <c r="K21" s="182"/>
      <c r="L21" s="182"/>
      <c r="M21" s="182"/>
      <c r="N21" s="170"/>
      <c r="O21" s="170"/>
      <c r="P21" s="200"/>
    </row>
    <row r="22" spans="2:16" s="21" customFormat="1" ht="16">
      <c r="B22" s="48"/>
      <c r="C22" s="240" t="str">
        <f>+'[1]I. Institutions'!C23</f>
        <v>-</v>
      </c>
      <c r="D22" s="316"/>
      <c r="E22" s="182"/>
      <c r="F22" s="182"/>
      <c r="G22" s="182"/>
      <c r="H22" s="182"/>
      <c r="I22" s="182"/>
      <c r="J22" s="182"/>
      <c r="K22" s="182"/>
      <c r="L22" s="182"/>
      <c r="M22" s="182"/>
      <c r="N22" s="178"/>
      <c r="O22" s="178"/>
      <c r="P22" s="320"/>
    </row>
    <row r="23" spans="2:16" ht="16">
      <c r="B23" s="48"/>
      <c r="C23" s="240" t="str">
        <f>+'[1]I. Institutions'!C24</f>
        <v>-</v>
      </c>
      <c r="D23" s="316"/>
      <c r="E23" s="182"/>
      <c r="F23" s="182"/>
      <c r="G23" s="182"/>
      <c r="H23" s="182"/>
      <c r="I23" s="182"/>
      <c r="J23" s="182"/>
      <c r="K23" s="182"/>
      <c r="L23" s="182"/>
      <c r="M23" s="182"/>
      <c r="N23" s="170"/>
      <c r="O23" s="170"/>
      <c r="P23" s="200"/>
    </row>
    <row r="24" spans="2:16" ht="16">
      <c r="B24" s="128" t="str">
        <f>+ca_3</f>
        <v xml:space="preserve">C.Total (private and public) </v>
      </c>
      <c r="C24" s="129"/>
      <c r="D24" s="317"/>
      <c r="E24" s="175">
        <f>E25+E29</f>
        <v>483282</v>
      </c>
      <c r="F24" s="175">
        <f>F25+F29</f>
        <v>521882</v>
      </c>
      <c r="G24" s="175">
        <f>G25+G29</f>
        <v>567114</v>
      </c>
      <c r="H24" s="175">
        <f>H25+H29</f>
        <v>584778</v>
      </c>
      <c r="I24" s="175">
        <f t="shared" ref="I24:N24" si="3">I25+I29</f>
        <v>637226</v>
      </c>
      <c r="J24" s="175">
        <f t="shared" si="3"/>
        <v>663309</v>
      </c>
      <c r="K24" s="175">
        <f t="shared" si="3"/>
        <v>708222</v>
      </c>
      <c r="L24" s="175">
        <f t="shared" si="3"/>
        <v>752962</v>
      </c>
      <c r="M24" s="175">
        <f t="shared" si="3"/>
        <v>876243</v>
      </c>
      <c r="N24" s="175">
        <f t="shared" si="3"/>
        <v>900386</v>
      </c>
      <c r="O24" s="175">
        <f>O25+O29</f>
        <v>989034</v>
      </c>
      <c r="P24" s="175">
        <f>P7+P11+P16</f>
        <v>1127181</v>
      </c>
    </row>
    <row r="25" spans="2:16" ht="16">
      <c r="B25" s="130"/>
      <c r="C25" s="131" t="str">
        <f>+t_1</f>
        <v>1. Universities</v>
      </c>
      <c r="D25" s="318"/>
      <c r="E25" s="175">
        <f>E7+E16</f>
        <v>339355</v>
      </c>
      <c r="F25" s="175">
        <f>F16+F7</f>
        <v>369527</v>
      </c>
      <c r="G25" s="175">
        <f>G7+G16</f>
        <v>403370</v>
      </c>
      <c r="H25" s="175">
        <f>H16+H7</f>
        <v>416987</v>
      </c>
      <c r="I25" s="175">
        <f>I7+I16</f>
        <v>443071</v>
      </c>
      <c r="J25" s="175">
        <f>J17+J7</f>
        <v>462604</v>
      </c>
      <c r="K25" s="175">
        <f>K7+K16</f>
        <v>483267</v>
      </c>
      <c r="L25" s="175">
        <f>L7+L16</f>
        <v>504538</v>
      </c>
      <c r="M25" s="175">
        <f>M7+M16</f>
        <v>576600</v>
      </c>
      <c r="N25" s="175">
        <f>N17+N7</f>
        <v>562033</v>
      </c>
      <c r="O25" s="175">
        <f>O7+O16</f>
        <v>602492</v>
      </c>
      <c r="P25" s="175">
        <f>P7+P16</f>
        <v>685977</v>
      </c>
    </row>
    <row r="26" spans="2:16" ht="16">
      <c r="B26" s="48"/>
      <c r="C26" s="124"/>
      <c r="D26" s="316"/>
      <c r="E26" s="175"/>
      <c r="F26" s="175"/>
      <c r="G26" s="175"/>
      <c r="H26" s="175"/>
      <c r="I26" s="175"/>
      <c r="J26" s="175"/>
      <c r="K26" s="175"/>
      <c r="L26" s="175"/>
      <c r="M26" s="175"/>
      <c r="N26" s="198"/>
      <c r="O26" s="198"/>
      <c r="P26" s="175"/>
    </row>
    <row r="27" spans="2:16" ht="16">
      <c r="B27" s="48"/>
      <c r="C27" s="124"/>
      <c r="D27" s="316"/>
      <c r="E27" s="175"/>
      <c r="F27" s="175"/>
      <c r="G27" s="175"/>
      <c r="H27" s="175"/>
      <c r="I27" s="175"/>
      <c r="J27" s="175"/>
      <c r="K27" s="175"/>
      <c r="L27" s="175"/>
      <c r="M27" s="175"/>
      <c r="N27" s="198"/>
      <c r="O27" s="198"/>
      <c r="P27" s="175"/>
    </row>
    <row r="28" spans="2:16" ht="16">
      <c r="B28" s="48"/>
      <c r="C28" s="124"/>
      <c r="D28" s="316"/>
      <c r="E28" s="175"/>
      <c r="F28" s="175"/>
      <c r="G28" s="175"/>
      <c r="H28" s="175"/>
      <c r="I28" s="175"/>
      <c r="J28" s="175"/>
      <c r="K28" s="175"/>
      <c r="L28" s="175"/>
      <c r="M28" s="175"/>
      <c r="N28" s="198"/>
      <c r="O28" s="198"/>
      <c r="P28" s="175"/>
    </row>
    <row r="29" spans="2:16" ht="16">
      <c r="B29" s="48"/>
      <c r="C29" s="124" t="str">
        <f>+t_2</f>
        <v>2. Non-university postsecondary</v>
      </c>
      <c r="D29" s="316"/>
      <c r="E29" s="175">
        <v>143927</v>
      </c>
      <c r="F29" s="175">
        <v>152355</v>
      </c>
      <c r="G29" s="175">
        <v>163744</v>
      </c>
      <c r="H29" s="175">
        <v>167791</v>
      </c>
      <c r="I29" s="175">
        <f>I12+I13</f>
        <v>194155</v>
      </c>
      <c r="J29" s="175">
        <f>J13+J12</f>
        <v>200705</v>
      </c>
      <c r="K29" s="175">
        <f>K12+K13</f>
        <v>224955</v>
      </c>
      <c r="L29" s="175">
        <f>L12+L13</f>
        <v>248424</v>
      </c>
      <c r="M29" s="175">
        <f>M11</f>
        <v>299643</v>
      </c>
      <c r="N29" s="175">
        <f>N12+N13</f>
        <v>338353</v>
      </c>
      <c r="O29" s="175">
        <f>O12+O13</f>
        <v>386542</v>
      </c>
      <c r="P29" s="175">
        <f>P12+P13</f>
        <v>441204</v>
      </c>
    </row>
    <row r="30" spans="2:16" ht="16">
      <c r="B30" s="48"/>
      <c r="C30" s="125"/>
      <c r="D30" s="316"/>
      <c r="E30" s="175"/>
      <c r="F30" s="175"/>
      <c r="G30" s="175"/>
      <c r="H30" s="175"/>
      <c r="I30" s="175"/>
      <c r="J30" s="175"/>
      <c r="K30" s="175"/>
      <c r="L30" s="175"/>
      <c r="M30" s="175"/>
      <c r="N30" s="198"/>
      <c r="O30" s="198"/>
      <c r="P30" s="204"/>
    </row>
    <row r="31" spans="2:16" ht="16">
      <c r="B31" s="48"/>
      <c r="C31" s="125"/>
      <c r="D31" s="316"/>
      <c r="E31" s="175"/>
      <c r="F31" s="175"/>
      <c r="G31" s="175"/>
      <c r="H31" s="175"/>
      <c r="I31" s="175"/>
      <c r="J31" s="175"/>
      <c r="K31" s="175"/>
      <c r="L31" s="175"/>
      <c r="M31" s="175"/>
      <c r="N31" s="198"/>
      <c r="O31" s="198"/>
      <c r="P31" s="204"/>
    </row>
    <row r="32" spans="2:16" ht="16">
      <c r="B32" s="132"/>
      <c r="C32" s="133"/>
      <c r="D32" s="319"/>
      <c r="E32" s="175"/>
      <c r="F32" s="175"/>
      <c r="G32" s="175"/>
      <c r="H32" s="175"/>
      <c r="I32" s="175"/>
      <c r="J32" s="175"/>
      <c r="K32" s="175"/>
      <c r="L32" s="175"/>
      <c r="M32" s="175"/>
      <c r="N32" s="198"/>
      <c r="O32" s="198"/>
      <c r="P32" s="204"/>
    </row>
    <row r="33" spans="2:16">
      <c r="B33" s="32"/>
      <c r="C33" s="32"/>
      <c r="D33" s="31"/>
      <c r="E33" s="31"/>
      <c r="F33" s="31"/>
      <c r="G33" s="31"/>
      <c r="H33" s="31"/>
      <c r="I33" s="31"/>
      <c r="J33" s="31"/>
      <c r="K33" s="31"/>
      <c r="L33" s="31"/>
      <c r="M33" s="31"/>
    </row>
    <row r="34" spans="2:16">
      <c r="B34" s="32"/>
      <c r="C34" s="32"/>
      <c r="D34" s="31"/>
      <c r="E34" s="31"/>
      <c r="F34" s="31"/>
      <c r="G34" s="31"/>
      <c r="H34" s="31"/>
      <c r="I34" s="31"/>
      <c r="J34" s="31"/>
      <c r="K34" s="31"/>
      <c r="L34" s="31"/>
      <c r="M34" s="31"/>
    </row>
    <row r="35" spans="2:16">
      <c r="B35" s="32"/>
      <c r="C35" s="32"/>
      <c r="D35" s="31"/>
      <c r="E35" s="31"/>
      <c r="F35" s="31"/>
      <c r="G35" s="31"/>
      <c r="H35" s="31"/>
      <c r="I35" s="31"/>
      <c r="J35" s="31"/>
      <c r="K35" s="31"/>
      <c r="L35" s="31"/>
      <c r="M35" s="31"/>
    </row>
    <row r="36" spans="2:16">
      <c r="B36" s="89" t="s">
        <v>365</v>
      </c>
      <c r="C36" s="243"/>
      <c r="D36" s="244"/>
      <c r="E36" s="172">
        <v>2001</v>
      </c>
      <c r="F36" s="172">
        <v>2002</v>
      </c>
      <c r="G36" s="172">
        <v>2003</v>
      </c>
      <c r="H36" s="172">
        <v>2004</v>
      </c>
      <c r="I36" s="172">
        <v>2005</v>
      </c>
      <c r="J36" s="172">
        <v>2006</v>
      </c>
      <c r="K36" s="172">
        <v>2007</v>
      </c>
      <c r="L36" s="172">
        <v>2008</v>
      </c>
      <c r="M36" s="172">
        <v>2009</v>
      </c>
      <c r="N36" s="172">
        <v>2010</v>
      </c>
      <c r="O36" s="172">
        <v>2011</v>
      </c>
      <c r="P36" s="172">
        <v>2012</v>
      </c>
    </row>
    <row r="37" spans="2:16" ht="29.25" customHeight="1">
      <c r="B37" s="92">
        <v>1</v>
      </c>
      <c r="C37" s="321" t="s">
        <v>334</v>
      </c>
      <c r="D37" s="94"/>
      <c r="E37" s="203">
        <f>+IF(E24=0,"-",E6/E24)</f>
        <v>0.52948382104030356</v>
      </c>
      <c r="F37" s="203">
        <f t="shared" ref="F37:L37" si="4">+IF(F24=0,"-",F6/F24)</f>
        <v>0.53320865636293258</v>
      </c>
      <c r="G37" s="203">
        <f t="shared" si="4"/>
        <v>0.56490229477671161</v>
      </c>
      <c r="H37" s="203">
        <f t="shared" si="4"/>
        <v>0.57834084045569434</v>
      </c>
      <c r="I37" s="203">
        <f t="shared" si="4"/>
        <v>0.74414258049734316</v>
      </c>
      <c r="J37" s="203">
        <f t="shared" si="4"/>
        <v>0.77953110842759554</v>
      </c>
      <c r="K37" s="203">
        <f t="shared" si="4"/>
        <v>0.79462230769447995</v>
      </c>
      <c r="L37" s="203">
        <f t="shared" si="4"/>
        <v>0.79721420204472471</v>
      </c>
      <c r="M37" s="203">
        <f>+IF(M24=0,"-",M6/M24)</f>
        <v>0.79705857849934325</v>
      </c>
      <c r="N37" s="203">
        <f>+IF(N24=0,"-",N6/N24)</f>
        <v>0.83029389617341898</v>
      </c>
      <c r="O37" s="203">
        <f>+IF(O24=0,"-",O6/O24)</f>
        <v>0.84192151129283721</v>
      </c>
      <c r="P37" s="203">
        <f>+IF(P24=0,"-",P6/P24)</f>
        <v>0.84422555028872914</v>
      </c>
    </row>
    <row r="38" spans="2:16" ht="36" customHeight="1">
      <c r="B38" s="97">
        <v>2</v>
      </c>
      <c r="C38" s="322" t="s">
        <v>335</v>
      </c>
      <c r="D38" s="99"/>
      <c r="E38" s="203">
        <f>+IF(E6=0,"-",E7/E6)</f>
        <v>0.43754347571222008</v>
      </c>
      <c r="F38" s="203">
        <f t="shared" ref="F38:P38" si="5">+IF(F6=0,"-",F7/F6)</f>
        <v>0.45249611890524377</v>
      </c>
      <c r="G38" s="203">
        <f t="shared" si="5"/>
        <v>0.48888139741044562</v>
      </c>
      <c r="H38" s="203">
        <f t="shared" si="5"/>
        <v>0.50387195780024308</v>
      </c>
      <c r="I38" s="203">
        <f t="shared" si="5"/>
        <v>0.59055182870892708</v>
      </c>
      <c r="J38" s="203">
        <f t="shared" si="5"/>
        <v>0.6118417235577388</v>
      </c>
      <c r="K38" s="203">
        <f t="shared" si="5"/>
        <v>0.60027115921452678</v>
      </c>
      <c r="L38" s="203">
        <f t="shared" si="5"/>
        <v>0.58614761308206942</v>
      </c>
      <c r="M38" s="203">
        <f t="shared" si="5"/>
        <v>0.57096834699040833</v>
      </c>
      <c r="N38" s="203">
        <f t="shared" si="5"/>
        <v>0.54740531177056795</v>
      </c>
      <c r="O38" s="203">
        <f t="shared" si="5"/>
        <v>0.53579067334863317</v>
      </c>
      <c r="P38" s="203">
        <f t="shared" si="5"/>
        <v>0.53635317545804673</v>
      </c>
    </row>
    <row r="39" spans="2:16" ht="33" customHeight="1">
      <c r="B39" s="102">
        <v>3</v>
      </c>
      <c r="C39" s="323" t="s">
        <v>336</v>
      </c>
      <c r="D39" s="103"/>
      <c r="E39" s="203">
        <f>IF((E25)=0,"-",+E7/(E25))</f>
        <v>0.32992883558515418</v>
      </c>
      <c r="F39" s="203">
        <f t="shared" ref="F39:P39" si="6">IF((F25)=0,"-",+F7/(F25))</f>
        <v>0.34075182598294579</v>
      </c>
      <c r="G39" s="203">
        <f t="shared" si="6"/>
        <v>0.38827875151845698</v>
      </c>
      <c r="H39" s="203">
        <f t="shared" si="6"/>
        <v>0.40866981464649976</v>
      </c>
      <c r="I39" s="203">
        <f t="shared" si="6"/>
        <v>0.6320251156135247</v>
      </c>
      <c r="J39" s="203">
        <f t="shared" si="6"/>
        <v>0.68387865215173238</v>
      </c>
      <c r="K39" s="203">
        <f t="shared" si="6"/>
        <v>0.69902145190960685</v>
      </c>
      <c r="L39" s="203">
        <f t="shared" si="6"/>
        <v>0.6973666998323218</v>
      </c>
      <c r="M39" s="203">
        <f t="shared" si="6"/>
        <v>0.69159556018036772</v>
      </c>
      <c r="N39" s="203">
        <f t="shared" si="6"/>
        <v>0.72812806365462523</v>
      </c>
      <c r="O39" s="203">
        <f t="shared" si="6"/>
        <v>0.74050277846012891</v>
      </c>
      <c r="P39" s="203">
        <f t="shared" si="6"/>
        <v>0.74403514986654073</v>
      </c>
    </row>
    <row r="40" spans="2:16" ht="22.5" customHeight="1">
      <c r="B40" s="245"/>
      <c r="C40" s="246"/>
      <c r="D40" s="237"/>
      <c r="E40" s="246"/>
      <c r="F40" s="246"/>
      <c r="G40" s="246"/>
      <c r="H40" s="246"/>
      <c r="I40" s="246"/>
      <c r="J40" s="246"/>
      <c r="K40" s="246"/>
      <c r="L40" s="246"/>
      <c r="M40" s="246"/>
    </row>
    <row r="41" spans="2:16" ht="11.25" customHeight="1">
      <c r="B41" s="106" t="s">
        <v>369</v>
      </c>
      <c r="C41" s="107"/>
      <c r="D41" s="108"/>
      <c r="E41" s="108"/>
      <c r="F41" s="108"/>
      <c r="G41" s="108"/>
      <c r="H41" s="108"/>
      <c r="I41" s="108"/>
      <c r="J41" s="108"/>
      <c r="K41" s="108"/>
      <c r="L41" s="108"/>
      <c r="M41" s="109"/>
      <c r="N41" s="109"/>
      <c r="O41" s="109"/>
      <c r="P41" s="109"/>
    </row>
    <row r="42" spans="2:16" ht="11.25" customHeight="1">
      <c r="B42" s="110" t="s">
        <v>370</v>
      </c>
      <c r="C42" s="111" t="s">
        <v>371</v>
      </c>
      <c r="D42" s="112"/>
      <c r="E42" s="112"/>
      <c r="F42" s="112"/>
      <c r="G42" s="112"/>
      <c r="H42" s="112"/>
      <c r="I42" s="112"/>
      <c r="J42" s="112"/>
      <c r="K42" s="112"/>
      <c r="L42" s="112"/>
      <c r="M42" s="113"/>
      <c r="N42" s="113"/>
      <c r="O42" s="113"/>
      <c r="P42" s="113"/>
    </row>
    <row r="43" spans="2:16" ht="13.5" customHeight="1">
      <c r="B43" s="114">
        <v>1</v>
      </c>
      <c r="C43" s="247" t="s">
        <v>337</v>
      </c>
      <c r="D43" s="248"/>
      <c r="E43" s="248"/>
      <c r="F43" s="248"/>
      <c r="G43" s="248"/>
      <c r="H43" s="248"/>
      <c r="I43" s="248"/>
      <c r="J43" s="248"/>
      <c r="K43" s="248"/>
      <c r="L43" s="248"/>
      <c r="M43" s="248"/>
      <c r="N43" s="248"/>
      <c r="O43" s="248"/>
      <c r="P43" s="248"/>
    </row>
    <row r="44" spans="2:16" ht="13.5" customHeight="1">
      <c r="B44" s="249">
        <v>2</v>
      </c>
      <c r="C44" s="324" t="s">
        <v>264</v>
      </c>
      <c r="D44" s="325"/>
      <c r="E44" s="325"/>
      <c r="F44" s="325"/>
      <c r="G44" s="325"/>
      <c r="H44" s="325"/>
      <c r="I44" s="325"/>
      <c r="J44" s="325"/>
      <c r="K44" s="325"/>
      <c r="L44" s="325"/>
      <c r="M44" s="325"/>
      <c r="N44" s="325"/>
      <c r="O44" s="325"/>
      <c r="P44" s="325"/>
    </row>
    <row r="45" spans="2:16" ht="13.5" customHeight="1">
      <c r="B45" s="250"/>
      <c r="C45" s="324"/>
      <c r="D45" s="325"/>
      <c r="E45" s="325"/>
      <c r="F45" s="325"/>
      <c r="G45" s="325"/>
      <c r="H45" s="325"/>
      <c r="I45" s="325"/>
      <c r="J45" s="325"/>
      <c r="K45" s="325"/>
      <c r="L45" s="325"/>
      <c r="M45" s="325"/>
      <c r="N45" s="325"/>
      <c r="O45" s="325"/>
      <c r="P45" s="325"/>
    </row>
    <row r="46" spans="2:16" ht="5.25" customHeight="1">
      <c r="B46" s="251"/>
      <c r="C46" s="324"/>
      <c r="D46" s="325"/>
      <c r="E46" s="325"/>
      <c r="F46" s="325"/>
      <c r="G46" s="325"/>
      <c r="H46" s="325"/>
      <c r="I46" s="325"/>
      <c r="J46" s="325"/>
      <c r="K46" s="325"/>
      <c r="L46" s="325"/>
      <c r="M46" s="325"/>
      <c r="N46" s="325"/>
      <c r="O46" s="325"/>
      <c r="P46" s="325"/>
    </row>
    <row r="47" spans="2:16" ht="22.5" customHeight="1">
      <c r="B47" s="245">
        <v>3</v>
      </c>
      <c r="C47" s="328" t="s">
        <v>265</v>
      </c>
      <c r="D47" s="328"/>
      <c r="E47" s="328"/>
      <c r="F47" s="328"/>
      <c r="G47" s="328"/>
      <c r="H47" s="328"/>
      <c r="I47" s="328"/>
      <c r="J47" s="328"/>
      <c r="K47" s="328"/>
      <c r="L47" s="328"/>
      <c r="M47" s="328"/>
      <c r="N47" s="328"/>
      <c r="O47" s="328"/>
      <c r="P47" s="328"/>
    </row>
    <row r="48" spans="2:16" ht="22.5" customHeight="1">
      <c r="B48" s="245"/>
      <c r="C48" s="329"/>
      <c r="D48" s="329"/>
      <c r="E48" s="329"/>
      <c r="F48" s="329"/>
      <c r="G48" s="329"/>
      <c r="H48" s="329"/>
      <c r="I48" s="329"/>
      <c r="J48" s="329"/>
      <c r="K48" s="329"/>
      <c r="L48" s="329"/>
      <c r="M48" s="329"/>
      <c r="N48" s="329"/>
      <c r="O48" s="329"/>
      <c r="P48" s="329"/>
    </row>
    <row r="49" spans="2:16" ht="22.5" customHeight="1">
      <c r="B49" s="245"/>
      <c r="C49" s="246"/>
      <c r="D49" s="237"/>
      <c r="E49" s="246"/>
      <c r="F49" s="246"/>
      <c r="G49" s="246"/>
      <c r="H49" s="246"/>
      <c r="I49" s="246"/>
      <c r="J49" s="246"/>
      <c r="K49" s="246"/>
      <c r="L49" s="246"/>
      <c r="M49" s="246"/>
    </row>
    <row r="50" spans="2:16" ht="22.5" customHeight="1">
      <c r="B50" s="245"/>
      <c r="C50" s="246"/>
      <c r="D50" s="237"/>
      <c r="E50" s="246"/>
      <c r="F50" s="246"/>
      <c r="G50" s="246"/>
      <c r="H50" s="246"/>
      <c r="I50" s="246"/>
      <c r="J50" s="246"/>
      <c r="K50" s="246"/>
      <c r="L50" s="246"/>
      <c r="M50" s="246"/>
    </row>
    <row r="51" spans="2:16" ht="22.5" customHeight="1">
      <c r="B51" s="245"/>
      <c r="C51" s="246"/>
      <c r="D51" s="237"/>
      <c r="E51" s="246"/>
      <c r="F51" s="246"/>
      <c r="G51" s="246"/>
      <c r="H51" s="246"/>
      <c r="I51" s="246"/>
      <c r="J51" s="246"/>
      <c r="K51" s="246"/>
      <c r="L51" s="246"/>
      <c r="M51" s="246"/>
    </row>
    <row r="52" spans="2:16" ht="22.5" customHeight="1">
      <c r="B52" s="245"/>
      <c r="C52" s="246"/>
      <c r="D52" s="237"/>
      <c r="E52" s="246"/>
      <c r="F52" s="246"/>
      <c r="G52" s="246"/>
      <c r="H52" s="246"/>
      <c r="I52" s="246"/>
      <c r="J52" s="246"/>
      <c r="K52" s="246"/>
      <c r="L52" s="246"/>
      <c r="M52" s="246"/>
    </row>
    <row r="53" spans="2:16" ht="22.5" customHeight="1">
      <c r="B53" s="245"/>
      <c r="C53" s="246"/>
      <c r="D53" s="237"/>
      <c r="E53" s="246"/>
      <c r="F53" s="246"/>
      <c r="G53" s="246"/>
      <c r="H53" s="246"/>
      <c r="I53" s="246"/>
      <c r="J53" s="246"/>
      <c r="K53" s="246"/>
      <c r="L53" s="246"/>
      <c r="M53" s="246"/>
    </row>
    <row r="54" spans="2:16" ht="22.5" customHeight="1">
      <c r="B54" s="245"/>
      <c r="C54" s="246"/>
      <c r="D54" s="237"/>
      <c r="E54" s="246"/>
      <c r="F54" s="246"/>
      <c r="G54" s="246"/>
      <c r="H54" s="246"/>
      <c r="I54" s="246"/>
      <c r="J54" s="246"/>
      <c r="K54" s="246"/>
      <c r="L54" s="246"/>
      <c r="M54" s="246"/>
    </row>
    <row r="55" spans="2:16">
      <c r="B55" s="32"/>
      <c r="C55" s="32"/>
      <c r="D55" s="31"/>
      <c r="E55" s="31"/>
      <c r="F55" s="31"/>
      <c r="G55" s="31"/>
      <c r="H55" s="31"/>
      <c r="I55" s="31"/>
      <c r="J55" s="31"/>
      <c r="K55" s="31"/>
      <c r="L55" s="31"/>
      <c r="M55" s="31"/>
    </row>
    <row r="58" spans="2:16">
      <c r="B58" s="27" t="str">
        <f>+[1]Index!B10</f>
        <v>II.2. Enrollments by gender</v>
      </c>
      <c r="C58" s="28"/>
      <c r="D58" s="29"/>
      <c r="E58" s="29"/>
      <c r="F58" s="29"/>
      <c r="G58" s="29"/>
      <c r="H58" s="29"/>
      <c r="I58" s="29"/>
      <c r="J58" s="29"/>
      <c r="K58" s="29"/>
      <c r="L58" s="29"/>
      <c r="M58" s="30"/>
      <c r="N58" s="30"/>
      <c r="O58" s="30"/>
      <c r="P58" s="30"/>
    </row>
    <row r="59" spans="2:16">
      <c r="B59" s="32"/>
      <c r="C59" s="32"/>
      <c r="D59" s="31"/>
      <c r="E59" s="31"/>
      <c r="F59" s="31"/>
      <c r="G59" s="31"/>
      <c r="H59" s="31"/>
      <c r="I59" s="31"/>
      <c r="J59" s="31"/>
      <c r="K59" s="31"/>
      <c r="L59" s="31"/>
      <c r="M59" s="31"/>
    </row>
    <row r="60" spans="2:16" s="38" customFormat="1" ht="16" thickBot="1">
      <c r="B60" s="33" t="s">
        <v>360</v>
      </c>
      <c r="C60" s="34"/>
      <c r="D60" s="35" t="s">
        <v>361</v>
      </c>
      <c r="E60" s="172">
        <v>2001</v>
      </c>
      <c r="F60" s="172">
        <v>2002</v>
      </c>
      <c r="G60" s="172">
        <v>2003</v>
      </c>
      <c r="H60" s="172">
        <v>2004</v>
      </c>
      <c r="I60" s="172">
        <v>2005</v>
      </c>
      <c r="J60" s="172">
        <v>2006</v>
      </c>
      <c r="K60" s="172">
        <v>2007</v>
      </c>
      <c r="L60" s="172">
        <v>2008</v>
      </c>
      <c r="M60" s="172">
        <v>2009</v>
      </c>
      <c r="N60" s="172">
        <v>2010</v>
      </c>
      <c r="O60" s="172">
        <v>2011</v>
      </c>
      <c r="P60" s="172">
        <v>2012</v>
      </c>
    </row>
    <row r="61" spans="2:16">
      <c r="B61" s="39" t="str">
        <f>+ca_1</f>
        <v>A. Private Institutions</v>
      </c>
      <c r="C61" s="123"/>
      <c r="D61" s="218">
        <v>1</v>
      </c>
      <c r="E61" s="175">
        <f>E62+E63</f>
        <v>0</v>
      </c>
      <c r="F61" s="175">
        <f>F62+F63</f>
        <v>0</v>
      </c>
      <c r="G61" s="175">
        <f>G62+G63</f>
        <v>0</v>
      </c>
      <c r="H61" s="175">
        <f>H62+H63</f>
        <v>0</v>
      </c>
      <c r="I61" s="175">
        <f>+I62+I63</f>
        <v>474189</v>
      </c>
      <c r="J61" s="175">
        <f>+J62+J63</f>
        <v>517175</v>
      </c>
      <c r="K61" s="175">
        <f>+K62+K63</f>
        <v>563048</v>
      </c>
      <c r="L61" s="175">
        <f>+L62+L63</f>
        <v>600272</v>
      </c>
      <c r="M61" s="175">
        <f>M62+M63</f>
        <v>661788</v>
      </c>
      <c r="N61" s="175">
        <f>N62+N63</f>
        <v>747591</v>
      </c>
      <c r="O61" s="175">
        <f>O62+O63</f>
        <v>832677</v>
      </c>
      <c r="P61" s="175">
        <v>880071</v>
      </c>
    </row>
    <row r="62" spans="2:16">
      <c r="B62" s="48"/>
      <c r="C62" s="124" t="str">
        <f>+s_1</f>
        <v>1. Male</v>
      </c>
      <c r="D62" s="214"/>
      <c r="E62" s="241">
        <f>S69+S70+S72</f>
        <v>0</v>
      </c>
      <c r="F62" s="241">
        <f>U69+U70+U72</f>
        <v>0</v>
      </c>
      <c r="G62" s="241">
        <f>W69+W70+W72</f>
        <v>0</v>
      </c>
      <c r="H62" s="241">
        <f>Y69+Y70+Y72</f>
        <v>0</v>
      </c>
      <c r="I62" s="182">
        <v>248000</v>
      </c>
      <c r="J62" s="182">
        <v>267876</v>
      </c>
      <c r="K62" s="182">
        <v>288558</v>
      </c>
      <c r="L62" s="182">
        <v>303130</v>
      </c>
      <c r="M62" s="182">
        <v>328557</v>
      </c>
      <c r="N62" s="182">
        <v>365925</v>
      </c>
      <c r="O62" s="182">
        <v>402893</v>
      </c>
      <c r="P62" s="182">
        <v>422683</v>
      </c>
    </row>
    <row r="63" spans="2:16">
      <c r="B63" s="48"/>
      <c r="C63" s="124" t="str">
        <f>+s_2</f>
        <v>2. Female</v>
      </c>
      <c r="D63" s="214"/>
      <c r="E63" s="241">
        <f>T69+T70+T72</f>
        <v>0</v>
      </c>
      <c r="F63" s="241">
        <f>V69+V70+V72</f>
        <v>0</v>
      </c>
      <c r="G63" s="241">
        <f>X69+X70+X72</f>
        <v>0</v>
      </c>
      <c r="H63" s="241">
        <f>Z69+Z70+Z72</f>
        <v>0</v>
      </c>
      <c r="I63" s="182">
        <v>226189</v>
      </c>
      <c r="J63" s="182">
        <v>249299</v>
      </c>
      <c r="K63" s="182">
        <v>274490</v>
      </c>
      <c r="L63" s="182">
        <v>297142</v>
      </c>
      <c r="M63" s="182">
        <v>333231</v>
      </c>
      <c r="N63" s="182">
        <v>381666</v>
      </c>
      <c r="O63" s="182">
        <v>429784</v>
      </c>
      <c r="P63" s="182">
        <v>457388</v>
      </c>
    </row>
    <row r="64" spans="2:16">
      <c r="B64" s="48"/>
      <c r="C64" s="124"/>
      <c r="D64" s="214"/>
      <c r="E64" s="182"/>
      <c r="F64" s="182"/>
      <c r="G64" s="182"/>
      <c r="H64" s="182"/>
      <c r="I64" s="182"/>
      <c r="J64" s="182"/>
      <c r="K64" s="182"/>
      <c r="L64" s="182"/>
      <c r="M64" s="182"/>
      <c r="N64" s="170"/>
      <c r="O64" s="170"/>
      <c r="P64" s="182"/>
    </row>
    <row r="65" spans="2:26">
      <c r="B65" s="61" t="str">
        <f>+ca_2</f>
        <v>B. Public Institutions</v>
      </c>
      <c r="C65" s="127"/>
      <c r="D65" s="215">
        <v>1</v>
      </c>
      <c r="E65" s="175"/>
      <c r="F65" s="175"/>
      <c r="G65" s="175"/>
      <c r="H65" s="175"/>
      <c r="I65" s="175">
        <f>+I66+I67</f>
        <v>163039</v>
      </c>
      <c r="J65" s="175">
        <f>+J66+J67</f>
        <v>146239</v>
      </c>
      <c r="K65" s="175">
        <f>+K66+K67</f>
        <v>145453</v>
      </c>
      <c r="L65" s="175">
        <f>+L66+L67</f>
        <v>152690</v>
      </c>
      <c r="M65" s="175">
        <f>M66+M67</f>
        <v>151042</v>
      </c>
      <c r="N65" s="175">
        <f>N66+N67</f>
        <v>152801</v>
      </c>
      <c r="O65" s="175">
        <f>O66+O67</f>
        <v>156226</v>
      </c>
      <c r="P65" s="175">
        <v>153815</v>
      </c>
    </row>
    <row r="66" spans="2:26">
      <c r="B66" s="48"/>
      <c r="C66" s="124" t="str">
        <f>+s_1</f>
        <v>1. Male</v>
      </c>
      <c r="D66" s="214"/>
      <c r="E66" s="241"/>
      <c r="F66" s="241"/>
      <c r="G66" s="241"/>
      <c r="H66" s="241"/>
      <c r="I66" s="182">
        <v>82216</v>
      </c>
      <c r="J66" s="182">
        <v>74697</v>
      </c>
      <c r="K66" s="182">
        <v>73628</v>
      </c>
      <c r="L66" s="182">
        <v>76073</v>
      </c>
      <c r="M66" s="182">
        <v>75454</v>
      </c>
      <c r="N66" s="182">
        <v>77175</v>
      </c>
      <c r="O66" s="182">
        <v>79907</v>
      </c>
      <c r="P66" s="182">
        <v>78742</v>
      </c>
    </row>
    <row r="67" spans="2:26">
      <c r="B67" s="48"/>
      <c r="C67" s="124" t="str">
        <f>+s_2</f>
        <v>2. Female</v>
      </c>
      <c r="D67" s="214"/>
      <c r="E67" s="241"/>
      <c r="F67" s="241"/>
      <c r="G67" s="241"/>
      <c r="H67" s="241"/>
      <c r="I67" s="182">
        <v>80823</v>
      </c>
      <c r="J67" s="182">
        <v>71542</v>
      </c>
      <c r="K67" s="182">
        <v>71825</v>
      </c>
      <c r="L67" s="182">
        <v>76617</v>
      </c>
      <c r="M67" s="182">
        <v>75588</v>
      </c>
      <c r="N67" s="182">
        <v>75626</v>
      </c>
      <c r="O67" s="182">
        <v>76319</v>
      </c>
      <c r="P67" s="182">
        <v>75073</v>
      </c>
      <c r="R67" s="152"/>
      <c r="S67" s="152"/>
      <c r="T67" s="152"/>
      <c r="U67" s="152"/>
      <c r="V67" s="152"/>
      <c r="W67" s="152"/>
      <c r="X67" s="152"/>
      <c r="Y67" s="152"/>
      <c r="Z67" s="152"/>
    </row>
    <row r="68" spans="2:26">
      <c r="B68" s="48"/>
      <c r="C68" s="124"/>
      <c r="D68" s="214"/>
      <c r="E68" s="182"/>
      <c r="F68" s="182"/>
      <c r="G68" s="182"/>
      <c r="H68" s="182"/>
      <c r="I68" s="206"/>
      <c r="J68" s="206"/>
      <c r="K68" s="206"/>
      <c r="L68" s="206"/>
      <c r="M68" s="206"/>
      <c r="N68" s="170"/>
      <c r="O68" s="170"/>
      <c r="P68" s="170"/>
      <c r="R68" s="152"/>
    </row>
    <row r="69" spans="2:26">
      <c r="B69" s="61" t="str">
        <f>+ca_3</f>
        <v xml:space="preserve">C.Total (private and public) </v>
      </c>
      <c r="C69" s="127"/>
      <c r="D69" s="215">
        <v>1</v>
      </c>
      <c r="E69" s="175"/>
      <c r="F69" s="175"/>
      <c r="G69" s="175"/>
      <c r="H69" s="175"/>
      <c r="I69" s="175">
        <f t="shared" ref="I69:L71" si="7">+I61+I65</f>
        <v>637228</v>
      </c>
      <c r="J69" s="175">
        <f t="shared" si="7"/>
        <v>663414</v>
      </c>
      <c r="K69" s="175">
        <f t="shared" si="7"/>
        <v>708501</v>
      </c>
      <c r="L69" s="175">
        <f t="shared" si="7"/>
        <v>752962</v>
      </c>
      <c r="M69" s="175">
        <f t="shared" ref="M69:O71" si="8">M61+M65</f>
        <v>812830</v>
      </c>
      <c r="N69" s="175">
        <f t="shared" si="8"/>
        <v>900392</v>
      </c>
      <c r="O69" s="175">
        <f t="shared" si="8"/>
        <v>988903</v>
      </c>
      <c r="P69" s="175">
        <f>P70+P71</f>
        <v>1033886</v>
      </c>
    </row>
    <row r="70" spans="2:26">
      <c r="B70" s="48"/>
      <c r="C70" s="124" t="str">
        <f>+s_1</f>
        <v>1. Male</v>
      </c>
      <c r="D70" s="167"/>
      <c r="E70" s="175"/>
      <c r="F70" s="175"/>
      <c r="G70" s="175"/>
      <c r="H70" s="175"/>
      <c r="I70" s="175">
        <f t="shared" si="7"/>
        <v>330216</v>
      </c>
      <c r="J70" s="175">
        <f t="shared" si="7"/>
        <v>342573</v>
      </c>
      <c r="K70" s="175">
        <f t="shared" si="7"/>
        <v>362186</v>
      </c>
      <c r="L70" s="175">
        <f t="shared" si="7"/>
        <v>379203</v>
      </c>
      <c r="M70" s="175">
        <f t="shared" si="8"/>
        <v>404011</v>
      </c>
      <c r="N70" s="175">
        <f t="shared" si="8"/>
        <v>443100</v>
      </c>
      <c r="O70" s="175">
        <f t="shared" si="8"/>
        <v>482800</v>
      </c>
      <c r="P70" s="175">
        <f>P62+P66</f>
        <v>501425</v>
      </c>
    </row>
    <row r="71" spans="2:26">
      <c r="B71" s="48"/>
      <c r="C71" s="124" t="str">
        <f>+s_2</f>
        <v>2. Female</v>
      </c>
      <c r="D71" s="167"/>
      <c r="E71" s="175"/>
      <c r="F71" s="175"/>
      <c r="G71" s="175"/>
      <c r="H71" s="175"/>
      <c r="I71" s="175">
        <f t="shared" si="7"/>
        <v>307012</v>
      </c>
      <c r="J71" s="175">
        <f t="shared" si="7"/>
        <v>320841</v>
      </c>
      <c r="K71" s="175">
        <f t="shared" si="7"/>
        <v>346315</v>
      </c>
      <c r="L71" s="175">
        <f t="shared" si="7"/>
        <v>373759</v>
      </c>
      <c r="M71" s="175">
        <f t="shared" si="8"/>
        <v>408819</v>
      </c>
      <c r="N71" s="175">
        <f t="shared" si="8"/>
        <v>457292</v>
      </c>
      <c r="O71" s="175">
        <f t="shared" si="8"/>
        <v>506103</v>
      </c>
      <c r="P71" s="175">
        <f>P63+P67</f>
        <v>532461</v>
      </c>
    </row>
    <row r="72" spans="2:26">
      <c r="B72" s="83"/>
      <c r="C72" s="252"/>
      <c r="D72" s="223"/>
      <c r="E72" s="175"/>
      <c r="F72" s="175"/>
      <c r="G72" s="175"/>
      <c r="H72" s="175"/>
      <c r="I72" s="175"/>
      <c r="J72" s="175"/>
      <c r="K72" s="175"/>
      <c r="L72" s="175"/>
      <c r="M72" s="175"/>
      <c r="N72" s="175"/>
      <c r="O72" s="175"/>
      <c r="P72" s="175"/>
    </row>
    <row r="73" spans="2:26">
      <c r="B73" s="245"/>
      <c r="C73" s="245"/>
      <c r="D73" s="253"/>
      <c r="E73" s="253"/>
      <c r="F73" s="253"/>
      <c r="G73" s="253"/>
      <c r="H73" s="253"/>
      <c r="I73" s="253"/>
      <c r="J73" s="253"/>
      <c r="K73" s="253"/>
      <c r="L73" s="253"/>
      <c r="M73" s="253"/>
    </row>
    <row r="74" spans="2:26">
      <c r="B74" s="89" t="s">
        <v>365</v>
      </c>
      <c r="C74" s="90"/>
      <c r="D74" s="91"/>
      <c r="E74" s="172">
        <v>2001</v>
      </c>
      <c r="F74" s="172">
        <v>2002</v>
      </c>
      <c r="G74" s="172">
        <v>2003</v>
      </c>
      <c r="H74" s="172">
        <v>2004</v>
      </c>
      <c r="I74" s="172">
        <v>2005</v>
      </c>
      <c r="J74" s="172">
        <v>2006</v>
      </c>
      <c r="K74" s="172">
        <v>2007</v>
      </c>
      <c r="L74" s="172">
        <v>2008</v>
      </c>
      <c r="M74" s="172">
        <v>2009</v>
      </c>
      <c r="N74" s="172">
        <v>2010</v>
      </c>
      <c r="O74" s="172">
        <v>2011</v>
      </c>
      <c r="P74" s="172">
        <v>2012</v>
      </c>
    </row>
    <row r="75" spans="2:26" ht="26.25" customHeight="1">
      <c r="B75" s="254">
        <v>1</v>
      </c>
      <c r="C75" s="330" t="s">
        <v>338</v>
      </c>
      <c r="D75" s="134"/>
      <c r="E75" s="203" t="str">
        <f>+IF(E69&gt;0,E71/E69,"-")</f>
        <v>-</v>
      </c>
      <c r="F75" s="203" t="str">
        <f>+IF(F69&gt;0,F71/F69,"-")</f>
        <v>-</v>
      </c>
      <c r="G75" s="203" t="str">
        <f>+IF(G69&gt;0,G71/G69,"-")</f>
        <v>-</v>
      </c>
      <c r="H75" s="203" t="str">
        <f>+IF(H69&gt;0,H71/H69,"-")</f>
        <v>-</v>
      </c>
      <c r="I75" s="203">
        <f t="shared" ref="I75:P75" si="9">+IF(I69&gt;0,I71/I69,"-")</f>
        <v>0.48179301600055241</v>
      </c>
      <c r="J75" s="203">
        <f t="shared" si="9"/>
        <v>0.48362108728486286</v>
      </c>
      <c r="K75" s="203">
        <f t="shared" si="9"/>
        <v>0.48879959237883924</v>
      </c>
      <c r="L75" s="203">
        <f t="shared" si="9"/>
        <v>0.49638494372890002</v>
      </c>
      <c r="M75" s="203">
        <f t="shared" si="9"/>
        <v>0.5029575680031495</v>
      </c>
      <c r="N75" s="203">
        <f t="shared" si="9"/>
        <v>0.50788101182596024</v>
      </c>
      <c r="O75" s="203">
        <f t="shared" si="9"/>
        <v>0.51178224760163538</v>
      </c>
      <c r="P75" s="203">
        <f t="shared" si="9"/>
        <v>0.51500939175112148</v>
      </c>
    </row>
    <row r="76" spans="2:26" ht="39">
      <c r="B76" s="255">
        <v>2</v>
      </c>
      <c r="C76" s="331" t="s">
        <v>339</v>
      </c>
      <c r="D76" s="99"/>
      <c r="E76" s="203" t="str">
        <f t="shared" ref="E76:P76" si="10">+IF(E61&gt;0,E63/E61,"-")</f>
        <v>-</v>
      </c>
      <c r="F76" s="203" t="str">
        <f>+IF(F61&gt;0, F63/F61,"-")</f>
        <v>-</v>
      </c>
      <c r="G76" s="203" t="str">
        <f>+IF(G61&gt;0,G63/G61,"-")</f>
        <v>-</v>
      </c>
      <c r="H76" s="203" t="str">
        <f>+IF(H61&gt;0,H63/H61,"-")</f>
        <v>-</v>
      </c>
      <c r="I76" s="203">
        <f t="shared" si="10"/>
        <v>0.47700178620760919</v>
      </c>
      <c r="J76" s="203">
        <f t="shared" si="10"/>
        <v>0.48203992845748539</v>
      </c>
      <c r="K76" s="203">
        <f t="shared" si="10"/>
        <v>0.48750728179480257</v>
      </c>
      <c r="L76" s="203">
        <f t="shared" si="10"/>
        <v>0.49501226110829755</v>
      </c>
      <c r="M76" s="203">
        <f t="shared" si="10"/>
        <v>0.50353134236341546</v>
      </c>
      <c r="N76" s="203">
        <f t="shared" si="10"/>
        <v>0.51052781534288139</v>
      </c>
      <c r="O76" s="203">
        <f t="shared" si="10"/>
        <v>0.51614731762736332</v>
      </c>
      <c r="P76" s="203">
        <f t="shared" si="10"/>
        <v>0.51971715918374772</v>
      </c>
    </row>
    <row r="77" spans="2:26" ht="33.75" customHeight="1">
      <c r="B77" s="257">
        <v>3</v>
      </c>
      <c r="C77" s="332" t="s">
        <v>317</v>
      </c>
      <c r="D77" s="103"/>
      <c r="E77" s="203" t="str">
        <f t="shared" ref="E77:P77" si="11">+IF(E65&gt;0,E67/E65,"-")</f>
        <v>-</v>
      </c>
      <c r="F77" s="203" t="str">
        <f>+IF(F65&gt;0, F67/F65,"-")</f>
        <v>-</v>
      </c>
      <c r="G77" s="203" t="str">
        <f>+IF(G65&gt;0,G67/G65,"-")</f>
        <v>-</v>
      </c>
      <c r="H77" s="203" t="str">
        <f>+IF(H65&gt;0,H67/H65,"-")</f>
        <v>-</v>
      </c>
      <c r="I77" s="203">
        <f t="shared" si="11"/>
        <v>0.49572801599617272</v>
      </c>
      <c r="J77" s="203">
        <f t="shared" si="11"/>
        <v>0.48921286387352209</v>
      </c>
      <c r="K77" s="203">
        <f t="shared" si="11"/>
        <v>0.4938021216475425</v>
      </c>
      <c r="L77" s="203">
        <f t="shared" si="11"/>
        <v>0.5017813871242387</v>
      </c>
      <c r="M77" s="203">
        <f t="shared" si="11"/>
        <v>0.50044358522794985</v>
      </c>
      <c r="N77" s="203">
        <f t="shared" si="11"/>
        <v>0.49493131589452949</v>
      </c>
      <c r="O77" s="203">
        <f t="shared" si="11"/>
        <v>0.48851663615531343</v>
      </c>
      <c r="P77" s="203">
        <f t="shared" si="11"/>
        <v>0.48807333485030718</v>
      </c>
    </row>
    <row r="78" spans="2:26">
      <c r="B78" s="87"/>
      <c r="C78" s="32"/>
      <c r="D78" s="31"/>
      <c r="E78" s="31"/>
      <c r="F78" s="31"/>
      <c r="G78" s="31"/>
      <c r="H78" s="31"/>
      <c r="I78" s="31"/>
      <c r="J78" s="31"/>
      <c r="K78" s="31"/>
      <c r="L78" s="31"/>
      <c r="M78" s="31"/>
    </row>
    <row r="79" spans="2:26" ht="11.25" customHeight="1">
      <c r="B79" s="106" t="s">
        <v>369</v>
      </c>
      <c r="C79" s="107"/>
      <c r="D79" s="108"/>
      <c r="E79" s="108"/>
      <c r="F79" s="108"/>
      <c r="G79" s="108"/>
      <c r="H79" s="108"/>
      <c r="I79" s="108"/>
      <c r="J79" s="108"/>
      <c r="K79" s="108"/>
      <c r="L79" s="108"/>
      <c r="M79" s="109"/>
      <c r="N79" s="109"/>
      <c r="O79" s="109"/>
      <c r="P79" s="109"/>
    </row>
    <row r="80" spans="2:26" ht="11.25" customHeight="1">
      <c r="B80" s="110" t="s">
        <v>370</v>
      </c>
      <c r="C80" s="111" t="s">
        <v>371</v>
      </c>
      <c r="D80" s="112"/>
      <c r="E80" s="112"/>
      <c r="F80" s="112"/>
      <c r="G80" s="112"/>
      <c r="H80" s="112"/>
      <c r="I80" s="112"/>
      <c r="J80" s="112"/>
      <c r="K80" s="112"/>
      <c r="L80" s="112"/>
      <c r="M80" s="113"/>
      <c r="N80" s="113"/>
      <c r="O80" s="113"/>
      <c r="P80" s="113"/>
    </row>
    <row r="81" spans="2:16" ht="13.5" customHeight="1">
      <c r="B81" s="117">
        <v>1</v>
      </c>
      <c r="C81" s="140" t="s">
        <v>329</v>
      </c>
      <c r="D81" s="141"/>
      <c r="E81" s="141"/>
      <c r="F81" s="141"/>
      <c r="G81" s="141"/>
      <c r="H81" s="141"/>
      <c r="I81" s="141"/>
      <c r="J81" s="141"/>
      <c r="K81" s="141"/>
      <c r="L81" s="141"/>
      <c r="M81" s="141"/>
      <c r="N81" s="141"/>
      <c r="O81" s="141"/>
      <c r="P81" s="141"/>
    </row>
    <row r="82" spans="2:16" ht="13.5" customHeight="1">
      <c r="C82" s="259"/>
      <c r="D82" s="259"/>
      <c r="E82" s="259"/>
      <c r="F82" s="259"/>
      <c r="G82" s="259"/>
      <c r="H82" s="259"/>
      <c r="I82" s="259"/>
      <c r="J82" s="259"/>
      <c r="K82" s="259"/>
      <c r="L82" s="259"/>
      <c r="M82" s="259"/>
      <c r="N82" s="259"/>
      <c r="O82" s="259"/>
      <c r="P82" s="259"/>
    </row>
    <row r="83" spans="2:16" ht="13.5" customHeight="1">
      <c r="D83" s="24"/>
    </row>
    <row r="84" spans="2:16" ht="13.5" customHeight="1">
      <c r="B84" s="117"/>
      <c r="C84" s="260"/>
      <c r="D84" s="261"/>
      <c r="E84" s="261"/>
      <c r="F84" s="261"/>
      <c r="G84" s="261"/>
      <c r="H84" s="261"/>
      <c r="I84" s="261"/>
      <c r="J84" s="261"/>
      <c r="K84" s="261"/>
      <c r="L84" s="261"/>
      <c r="M84" s="261"/>
      <c r="N84" s="261"/>
      <c r="O84" s="261"/>
      <c r="P84" s="261"/>
    </row>
    <row r="85" spans="2:16" ht="13.5" customHeight="1">
      <c r="B85" s="117"/>
      <c r="C85" s="140"/>
      <c r="D85" s="141"/>
      <c r="E85" s="141"/>
      <c r="F85" s="141"/>
      <c r="G85" s="141"/>
      <c r="H85" s="141"/>
      <c r="I85" s="141"/>
      <c r="J85" s="141"/>
      <c r="K85" s="141"/>
      <c r="L85" s="141"/>
      <c r="M85" s="141"/>
      <c r="N85" s="141"/>
      <c r="O85" s="141"/>
      <c r="P85" s="141"/>
    </row>
    <row r="103" spans="2:16">
      <c r="B103" s="27" t="str">
        <f>+[1]Index!B11</f>
        <v>II.3. Enrollments by geographical distribution</v>
      </c>
      <c r="C103" s="28"/>
      <c r="D103" s="29"/>
      <c r="E103" s="29"/>
      <c r="F103" s="29"/>
      <c r="G103" s="29"/>
      <c r="H103" s="29"/>
      <c r="I103" s="29"/>
      <c r="J103" s="29"/>
      <c r="K103" s="29"/>
      <c r="L103" s="29"/>
      <c r="M103" s="30"/>
      <c r="N103" s="30"/>
      <c r="O103" s="30"/>
      <c r="P103" s="30"/>
    </row>
    <row r="104" spans="2:16">
      <c r="B104" s="32"/>
      <c r="C104" s="32"/>
      <c r="D104" s="31"/>
      <c r="E104" s="31"/>
      <c r="F104" s="31"/>
      <c r="G104" s="31"/>
      <c r="H104" s="31"/>
      <c r="I104" s="31"/>
      <c r="J104" s="31"/>
      <c r="K104" s="31"/>
      <c r="L104" s="31"/>
      <c r="M104" s="31"/>
    </row>
    <row r="105" spans="2:16" s="38" customFormat="1" ht="16" thickBot="1">
      <c r="B105" s="33" t="s">
        <v>360</v>
      </c>
      <c r="C105" s="34"/>
      <c r="D105" s="35" t="s">
        <v>361</v>
      </c>
      <c r="E105" s="264">
        <v>2001</v>
      </c>
      <c r="F105" s="264">
        <v>2002</v>
      </c>
      <c r="G105" s="264">
        <v>2003</v>
      </c>
      <c r="H105" s="264">
        <v>2004</v>
      </c>
      <c r="I105" s="264">
        <v>2005</v>
      </c>
      <c r="J105" s="264">
        <v>2006</v>
      </c>
      <c r="K105" s="264">
        <v>2007</v>
      </c>
      <c r="L105" s="264">
        <v>2008</v>
      </c>
      <c r="M105" s="337">
        <v>2009</v>
      </c>
      <c r="N105" s="337">
        <v>2010</v>
      </c>
      <c r="O105" s="337">
        <v>2011</v>
      </c>
      <c r="P105" s="337">
        <v>2012</v>
      </c>
    </row>
    <row r="106" spans="2:16" ht="16">
      <c r="B106" s="39" t="str">
        <f>+ca_1</f>
        <v>A. Private Institutions</v>
      </c>
      <c r="C106" s="154"/>
      <c r="D106" s="333"/>
      <c r="E106" s="175"/>
      <c r="F106" s="175"/>
      <c r="G106" s="175"/>
      <c r="H106" s="175"/>
      <c r="I106" s="175"/>
      <c r="J106" s="175"/>
      <c r="K106" s="175"/>
      <c r="L106" s="175"/>
      <c r="M106" s="175"/>
      <c r="N106" s="175"/>
      <c r="O106" s="175"/>
      <c r="P106" s="175"/>
    </row>
    <row r="107" spans="2:16" ht="16">
      <c r="B107" s="48"/>
      <c r="C107" s="155" t="str">
        <f>+ge_1</f>
        <v>1. Capital city</v>
      </c>
      <c r="D107" s="316"/>
      <c r="E107" s="182"/>
      <c r="F107" s="182"/>
      <c r="G107" s="182"/>
      <c r="H107" s="182"/>
      <c r="I107" s="182"/>
      <c r="J107" s="182"/>
      <c r="K107" s="182"/>
      <c r="L107" s="182"/>
      <c r="M107" s="182"/>
      <c r="N107" s="170"/>
      <c r="O107" s="170"/>
      <c r="P107" s="170"/>
    </row>
    <row r="108" spans="2:16" ht="16">
      <c r="B108" s="48"/>
      <c r="C108" s="155" t="str">
        <f>+ge_2</f>
        <v>2. Non capital city</v>
      </c>
      <c r="D108" s="316"/>
      <c r="E108" s="182"/>
      <c r="F108" s="182"/>
      <c r="G108" s="182"/>
      <c r="H108" s="182"/>
      <c r="I108" s="182"/>
      <c r="J108" s="182"/>
      <c r="K108" s="182"/>
      <c r="L108" s="182"/>
      <c r="M108" s="182"/>
      <c r="N108" s="170"/>
      <c r="O108" s="170"/>
      <c r="P108" s="170"/>
    </row>
    <row r="109" spans="2:16" ht="16">
      <c r="B109" s="48"/>
      <c r="C109" s="155"/>
      <c r="D109" s="316"/>
      <c r="E109" s="182"/>
      <c r="F109" s="182"/>
      <c r="G109" s="182"/>
      <c r="H109" s="182"/>
      <c r="I109" s="182"/>
      <c r="J109" s="182"/>
      <c r="K109" s="182"/>
      <c r="L109" s="182"/>
      <c r="M109" s="182"/>
      <c r="N109" s="170"/>
      <c r="O109" s="170"/>
      <c r="P109" s="170"/>
    </row>
    <row r="110" spans="2:16" ht="16">
      <c r="B110" s="61" t="str">
        <f>+ca_2</f>
        <v>B. Public Institutions</v>
      </c>
      <c r="C110" s="156"/>
      <c r="D110" s="334"/>
      <c r="E110" s="175"/>
      <c r="F110" s="175"/>
      <c r="G110" s="175"/>
      <c r="H110" s="175"/>
      <c r="I110" s="175"/>
      <c r="J110" s="175"/>
      <c r="K110" s="175"/>
      <c r="L110" s="175"/>
      <c r="M110" s="175"/>
      <c r="N110" s="175"/>
      <c r="O110" s="175"/>
      <c r="P110" s="175"/>
    </row>
    <row r="111" spans="2:16" ht="16">
      <c r="B111" s="48"/>
      <c r="C111" s="155" t="str">
        <f>+ge_1</f>
        <v>1. Capital city</v>
      </c>
      <c r="D111" s="316"/>
      <c r="E111" s="182"/>
      <c r="F111" s="182"/>
      <c r="G111" s="182"/>
      <c r="H111" s="182"/>
      <c r="I111" s="182"/>
      <c r="J111" s="182"/>
      <c r="K111" s="182"/>
      <c r="L111" s="182"/>
      <c r="M111" s="182"/>
      <c r="N111" s="170"/>
      <c r="O111" s="170"/>
      <c r="P111" s="170"/>
    </row>
    <row r="112" spans="2:16" ht="16">
      <c r="B112" s="48"/>
      <c r="C112" s="155" t="str">
        <f>+ge_2</f>
        <v>2. Non capital city</v>
      </c>
      <c r="D112" s="316"/>
      <c r="E112" s="182"/>
      <c r="F112" s="182"/>
      <c r="G112" s="182"/>
      <c r="H112" s="182"/>
      <c r="I112" s="182"/>
      <c r="J112" s="182"/>
      <c r="K112" s="182"/>
      <c r="L112" s="182"/>
      <c r="M112" s="182"/>
      <c r="N112" s="170"/>
      <c r="O112" s="170"/>
      <c r="P112" s="170"/>
    </row>
    <row r="113" spans="2:16" ht="16">
      <c r="B113" s="48"/>
      <c r="C113" s="155"/>
      <c r="D113" s="316"/>
      <c r="E113" s="206"/>
      <c r="F113" s="206"/>
      <c r="G113" s="206"/>
      <c r="H113" s="206"/>
      <c r="I113" s="206"/>
      <c r="J113" s="206"/>
      <c r="K113" s="206"/>
      <c r="L113" s="206"/>
      <c r="M113" s="206"/>
      <c r="N113" s="170"/>
      <c r="O113" s="170"/>
      <c r="P113" s="170"/>
    </row>
    <row r="114" spans="2:16" ht="16">
      <c r="B114" s="61" t="str">
        <f>+ca_3</f>
        <v xml:space="preserve">C.Total (private and public) </v>
      </c>
      <c r="C114" s="156"/>
      <c r="D114" s="334"/>
      <c r="E114" s="175">
        <f>SUM(E115:E117)</f>
        <v>0</v>
      </c>
      <c r="F114" s="175">
        <f t="shared" ref="F114:M114" si="12">SUM(F115:F117)</f>
        <v>0</v>
      </c>
      <c r="G114" s="175">
        <f t="shared" si="12"/>
        <v>0</v>
      </c>
      <c r="H114" s="175">
        <f t="shared" si="12"/>
        <v>0</v>
      </c>
      <c r="I114" s="175">
        <f t="shared" si="12"/>
        <v>0</v>
      </c>
      <c r="J114" s="175">
        <f t="shared" si="12"/>
        <v>0</v>
      </c>
      <c r="K114" s="175">
        <f t="shared" si="12"/>
        <v>0</v>
      </c>
      <c r="L114" s="175">
        <f t="shared" si="12"/>
        <v>0</v>
      </c>
      <c r="M114" s="175">
        <f t="shared" si="12"/>
        <v>0</v>
      </c>
      <c r="N114" s="175"/>
      <c r="O114" s="175"/>
      <c r="P114" s="175"/>
    </row>
    <row r="115" spans="2:16" ht="16">
      <c r="B115" s="48"/>
      <c r="C115" s="155" t="str">
        <f>+ge_1</f>
        <v>1. Capital city</v>
      </c>
      <c r="D115" s="335"/>
      <c r="E115" s="175">
        <f>SUM(E107,E111)</f>
        <v>0</v>
      </c>
      <c r="F115" s="175">
        <f t="shared" ref="F115:M116" si="13">SUM(F107,F111)</f>
        <v>0</v>
      </c>
      <c r="G115" s="175">
        <f t="shared" si="13"/>
        <v>0</v>
      </c>
      <c r="H115" s="175">
        <f t="shared" si="13"/>
        <v>0</v>
      </c>
      <c r="I115" s="175">
        <f t="shared" si="13"/>
        <v>0</v>
      </c>
      <c r="J115" s="175">
        <f t="shared" si="13"/>
        <v>0</v>
      </c>
      <c r="K115" s="175">
        <f t="shared" si="13"/>
        <v>0</v>
      </c>
      <c r="L115" s="175">
        <f t="shared" si="13"/>
        <v>0</v>
      </c>
      <c r="M115" s="175">
        <f t="shared" si="13"/>
        <v>0</v>
      </c>
      <c r="N115" s="175"/>
      <c r="O115" s="175"/>
      <c r="P115" s="175"/>
    </row>
    <row r="116" spans="2:16" ht="16">
      <c r="B116" s="48"/>
      <c r="C116" s="155" t="str">
        <f>+ge_2</f>
        <v>2. Non capital city</v>
      </c>
      <c r="D116" s="335"/>
      <c r="E116" s="175">
        <f>SUM(E108,E112)</f>
        <v>0</v>
      </c>
      <c r="F116" s="175">
        <f t="shared" si="13"/>
        <v>0</v>
      </c>
      <c r="G116" s="175">
        <f t="shared" si="13"/>
        <v>0</v>
      </c>
      <c r="H116" s="175">
        <f t="shared" si="13"/>
        <v>0</v>
      </c>
      <c r="I116" s="175">
        <f t="shared" si="13"/>
        <v>0</v>
      </c>
      <c r="J116" s="175">
        <f t="shared" si="13"/>
        <v>0</v>
      </c>
      <c r="K116" s="175">
        <f t="shared" si="13"/>
        <v>0</v>
      </c>
      <c r="L116" s="175">
        <f t="shared" si="13"/>
        <v>0</v>
      </c>
      <c r="M116" s="175">
        <f t="shared" si="13"/>
        <v>0</v>
      </c>
      <c r="N116" s="175"/>
      <c r="O116" s="175"/>
      <c r="P116" s="175"/>
    </row>
    <row r="117" spans="2:16" ht="16">
      <c r="B117" s="83"/>
      <c r="C117" s="158"/>
      <c r="D117" s="336"/>
      <c r="E117" s="175"/>
      <c r="F117" s="175"/>
      <c r="G117" s="175"/>
      <c r="H117" s="175"/>
      <c r="I117" s="175"/>
      <c r="J117" s="175"/>
      <c r="K117" s="175"/>
      <c r="L117" s="175"/>
      <c r="M117" s="175"/>
      <c r="N117" s="175"/>
      <c r="O117" s="175"/>
      <c r="P117" s="175"/>
    </row>
    <row r="118" spans="2:16">
      <c r="B118" s="87"/>
    </row>
    <row r="119" spans="2:16">
      <c r="B119" s="89" t="s">
        <v>365</v>
      </c>
      <c r="C119" s="90"/>
      <c r="D119" s="91"/>
      <c r="E119" s="264">
        <v>2001</v>
      </c>
      <c r="F119" s="264">
        <v>2002</v>
      </c>
      <c r="G119" s="264">
        <v>2003</v>
      </c>
      <c r="H119" s="264">
        <v>2004</v>
      </c>
      <c r="I119" s="264">
        <v>2005</v>
      </c>
      <c r="J119" s="264">
        <v>2006</v>
      </c>
      <c r="K119" s="264">
        <v>2007</v>
      </c>
      <c r="L119" s="264">
        <v>2008</v>
      </c>
      <c r="M119" s="337">
        <v>2009</v>
      </c>
      <c r="N119" s="337">
        <v>2010</v>
      </c>
      <c r="O119" s="337">
        <v>2011</v>
      </c>
      <c r="P119" s="337">
        <v>2012</v>
      </c>
    </row>
    <row r="120" spans="2:16" ht="24.75" customHeight="1">
      <c r="B120" s="254">
        <v>1</v>
      </c>
      <c r="C120" s="330" t="s">
        <v>318</v>
      </c>
      <c r="D120" s="262"/>
      <c r="E120" s="202" t="str">
        <f>+IF(E114&gt;0,E115/E114,"-")</f>
        <v>-</v>
      </c>
      <c r="F120" s="202" t="str">
        <f t="shared" ref="F120:M120" si="14">+IF(F114&gt;0,F115/F114,"-")</f>
        <v>-</v>
      </c>
      <c r="G120" s="202" t="str">
        <f t="shared" si="14"/>
        <v>-</v>
      </c>
      <c r="H120" s="202" t="str">
        <f t="shared" si="14"/>
        <v>-</v>
      </c>
      <c r="I120" s="202" t="str">
        <f t="shared" si="14"/>
        <v>-</v>
      </c>
      <c r="J120" s="202" t="str">
        <f t="shared" si="14"/>
        <v>-</v>
      </c>
      <c r="K120" s="202" t="str">
        <f t="shared" si="14"/>
        <v>-</v>
      </c>
      <c r="L120" s="202" t="str">
        <f t="shared" si="14"/>
        <v>-</v>
      </c>
      <c r="M120" s="202" t="str">
        <f t="shared" si="14"/>
        <v>-</v>
      </c>
      <c r="N120" s="170"/>
      <c r="O120" s="170"/>
      <c r="P120" s="170"/>
    </row>
    <row r="121" spans="2:16" ht="24.75" customHeight="1">
      <c r="B121" s="255">
        <v>2</v>
      </c>
      <c r="C121" s="331" t="s">
        <v>319</v>
      </c>
      <c r="D121" s="99"/>
      <c r="E121" s="202" t="str">
        <f>+IF(E106&gt;0,E107/E106,"-")</f>
        <v>-</v>
      </c>
      <c r="F121" s="202" t="str">
        <f t="shared" ref="F121:M121" si="15">+IF(F106&gt;0,F107/F106,"-")</f>
        <v>-</v>
      </c>
      <c r="G121" s="202" t="str">
        <f t="shared" si="15"/>
        <v>-</v>
      </c>
      <c r="H121" s="202" t="str">
        <f t="shared" si="15"/>
        <v>-</v>
      </c>
      <c r="I121" s="202" t="str">
        <f t="shared" si="15"/>
        <v>-</v>
      </c>
      <c r="J121" s="202" t="str">
        <f t="shared" si="15"/>
        <v>-</v>
      </c>
      <c r="K121" s="202" t="str">
        <f t="shared" si="15"/>
        <v>-</v>
      </c>
      <c r="L121" s="202" t="str">
        <f t="shared" si="15"/>
        <v>-</v>
      </c>
      <c r="M121" s="202" t="str">
        <f t="shared" si="15"/>
        <v>-</v>
      </c>
      <c r="N121" s="170"/>
      <c r="O121" s="170"/>
      <c r="P121" s="170"/>
    </row>
    <row r="122" spans="2:16" ht="24.75" customHeight="1">
      <c r="B122" s="257">
        <v>3</v>
      </c>
      <c r="C122" s="331" t="s">
        <v>351</v>
      </c>
      <c r="D122" s="103"/>
      <c r="E122" s="202" t="str">
        <f>+IF(E110&gt;0,E111/E110, "-")</f>
        <v>-</v>
      </c>
      <c r="F122" s="202" t="str">
        <f t="shared" ref="F122:M122" si="16">+IF(F110&gt;0,F111/F110, "-")</f>
        <v>-</v>
      </c>
      <c r="G122" s="202" t="str">
        <f t="shared" si="16"/>
        <v>-</v>
      </c>
      <c r="H122" s="202" t="str">
        <f t="shared" si="16"/>
        <v>-</v>
      </c>
      <c r="I122" s="202" t="str">
        <f t="shared" si="16"/>
        <v>-</v>
      </c>
      <c r="J122" s="202" t="str">
        <f t="shared" si="16"/>
        <v>-</v>
      </c>
      <c r="K122" s="202" t="str">
        <f t="shared" si="16"/>
        <v>-</v>
      </c>
      <c r="L122" s="202" t="str">
        <f t="shared" si="16"/>
        <v>-</v>
      </c>
      <c r="M122" s="202" t="str">
        <f t="shared" si="16"/>
        <v>-</v>
      </c>
      <c r="N122" s="170"/>
      <c r="O122" s="170"/>
      <c r="P122" s="170"/>
    </row>
    <row r="123" spans="2:16">
      <c r="B123" s="87"/>
      <c r="C123" s="32"/>
      <c r="D123" s="31"/>
      <c r="E123" s="31"/>
      <c r="F123" s="31"/>
      <c r="G123" s="31"/>
      <c r="H123" s="31"/>
      <c r="I123" s="31"/>
      <c r="J123" s="31"/>
      <c r="K123" s="31"/>
      <c r="L123" s="31"/>
      <c r="M123" s="31"/>
    </row>
    <row r="124" spans="2:16" ht="11.25" customHeight="1">
      <c r="B124" s="135" t="s">
        <v>369</v>
      </c>
      <c r="C124" s="107"/>
      <c r="D124" s="108"/>
      <c r="E124" s="108"/>
      <c r="F124" s="108"/>
      <c r="G124" s="108"/>
      <c r="H124" s="108"/>
      <c r="I124" s="108"/>
      <c r="J124" s="108"/>
      <c r="K124" s="108"/>
      <c r="L124" s="108"/>
      <c r="M124" s="109"/>
      <c r="N124" s="109"/>
      <c r="O124" s="109"/>
      <c r="P124" s="109"/>
    </row>
    <row r="125" spans="2:16" ht="11.25" customHeight="1">
      <c r="B125" s="110" t="s">
        <v>370</v>
      </c>
      <c r="C125" s="111" t="s">
        <v>371</v>
      </c>
      <c r="D125" s="112"/>
      <c r="E125" s="112"/>
      <c r="F125" s="112"/>
      <c r="G125" s="112"/>
      <c r="H125" s="112"/>
      <c r="I125" s="112"/>
      <c r="J125" s="112"/>
      <c r="K125" s="112"/>
      <c r="L125" s="112"/>
      <c r="M125" s="113"/>
      <c r="N125" s="113"/>
      <c r="O125" s="113"/>
      <c r="P125" s="113"/>
    </row>
    <row r="126" spans="2:16" ht="20.25" customHeight="1">
      <c r="B126" s="136"/>
      <c r="C126" s="137"/>
      <c r="D126" s="138"/>
      <c r="E126" s="138"/>
      <c r="F126" s="138"/>
      <c r="G126" s="138"/>
      <c r="H126" s="138"/>
      <c r="I126" s="138"/>
      <c r="J126" s="138"/>
      <c r="K126" s="138"/>
      <c r="L126" s="138"/>
      <c r="M126" s="139"/>
    </row>
    <row r="127" spans="2:16" ht="13.5" customHeight="1">
      <c r="B127" s="142"/>
      <c r="C127" s="143"/>
      <c r="D127" s="144"/>
      <c r="E127" s="144"/>
      <c r="F127" s="144"/>
      <c r="G127" s="144"/>
      <c r="H127" s="144"/>
      <c r="I127" s="144"/>
      <c r="J127" s="144"/>
      <c r="K127" s="144"/>
      <c r="L127" s="144"/>
      <c r="M127" s="145"/>
    </row>
    <row r="128" spans="2:16" ht="13.5" customHeight="1">
      <c r="B128" s="142"/>
      <c r="C128" s="143"/>
      <c r="D128" s="144"/>
      <c r="E128" s="144"/>
      <c r="F128" s="144"/>
      <c r="G128" s="144"/>
      <c r="H128" s="144"/>
      <c r="I128" s="144"/>
      <c r="J128" s="144"/>
      <c r="K128" s="144"/>
      <c r="L128" s="144"/>
      <c r="M128" s="145"/>
    </row>
    <row r="129" spans="2:13" ht="13.5" customHeight="1">
      <c r="B129" s="142"/>
      <c r="C129" s="143"/>
      <c r="D129" s="144"/>
      <c r="E129" s="144"/>
      <c r="F129" s="144"/>
      <c r="G129" s="144"/>
      <c r="H129" s="144"/>
      <c r="I129" s="144"/>
      <c r="J129" s="144"/>
      <c r="K129" s="144"/>
      <c r="L129" s="144"/>
      <c r="M129" s="145"/>
    </row>
    <row r="130" spans="2:13" ht="13.5" customHeight="1">
      <c r="B130" s="142"/>
      <c r="C130" s="143"/>
      <c r="D130" s="144"/>
      <c r="E130" s="144"/>
      <c r="F130" s="144"/>
      <c r="G130" s="144"/>
      <c r="H130" s="144"/>
      <c r="I130" s="144"/>
      <c r="J130" s="144"/>
      <c r="K130" s="144"/>
      <c r="L130" s="144"/>
      <c r="M130" s="145"/>
    </row>
    <row r="131" spans="2:13" ht="13.5" customHeight="1">
      <c r="B131" s="148"/>
      <c r="C131" s="164"/>
      <c r="D131" s="165"/>
      <c r="E131" s="165"/>
      <c r="F131" s="165"/>
      <c r="G131" s="165"/>
      <c r="H131" s="165"/>
      <c r="I131" s="165"/>
      <c r="J131" s="165"/>
      <c r="K131" s="165"/>
      <c r="L131" s="165"/>
      <c r="M131" s="166"/>
    </row>
    <row r="146" spans="2:16">
      <c r="B146" s="87"/>
    </row>
    <row r="149" spans="2:16" ht="18.75" customHeight="1">
      <c r="B149" s="27" t="str">
        <f>+[1]Index!B12</f>
        <v>II.4. Enrollments by time status of students</v>
      </c>
      <c r="C149" s="28"/>
      <c r="D149" s="29"/>
      <c r="E149" s="29"/>
      <c r="F149" s="29"/>
      <c r="G149" s="29"/>
      <c r="H149" s="29"/>
      <c r="I149" s="29"/>
      <c r="J149" s="29"/>
      <c r="K149" s="29"/>
      <c r="L149" s="29"/>
      <c r="M149" s="30"/>
      <c r="N149" s="30"/>
      <c r="O149" s="30"/>
      <c r="P149" s="30"/>
    </row>
    <row r="150" spans="2:16">
      <c r="B150" s="32"/>
      <c r="C150" s="32"/>
      <c r="D150" s="31"/>
      <c r="E150" s="31"/>
      <c r="F150" s="31"/>
      <c r="G150" s="31"/>
      <c r="H150" s="31"/>
      <c r="I150" s="31"/>
      <c r="J150" s="31"/>
      <c r="K150" s="31"/>
      <c r="L150" s="31"/>
      <c r="M150" s="31"/>
    </row>
    <row r="151" spans="2:16" s="38" customFormat="1" ht="16" thickBot="1">
      <c r="B151" s="33" t="s">
        <v>360</v>
      </c>
      <c r="C151" s="34"/>
      <c r="D151" s="35" t="s">
        <v>361</v>
      </c>
      <c r="E151" s="264">
        <v>2001</v>
      </c>
      <c r="F151" s="264">
        <v>2002</v>
      </c>
      <c r="G151" s="264">
        <v>2003</v>
      </c>
      <c r="H151" s="264">
        <v>2004</v>
      </c>
      <c r="I151" s="264">
        <v>2005</v>
      </c>
      <c r="J151" s="264">
        <v>2006</v>
      </c>
      <c r="K151" s="264">
        <v>2007</v>
      </c>
      <c r="L151" s="264">
        <v>2008</v>
      </c>
      <c r="M151" s="337">
        <v>2009</v>
      </c>
      <c r="N151" s="338">
        <v>2010</v>
      </c>
      <c r="O151" s="338">
        <v>2011</v>
      </c>
      <c r="P151" s="338">
        <v>2012</v>
      </c>
    </row>
    <row r="152" spans="2:16">
      <c r="B152" s="132" t="str">
        <f>+ca_1</f>
        <v>A. Private Institutions</v>
      </c>
      <c r="C152" s="154"/>
      <c r="D152" s="218"/>
      <c r="E152" s="175">
        <f>SUM(E153:E155)</f>
        <v>0</v>
      </c>
      <c r="F152" s="175">
        <f t="shared" ref="F152:L152" si="17">SUM(F153:F155)</f>
        <v>0</v>
      </c>
      <c r="G152" s="175">
        <f t="shared" si="17"/>
        <v>0</v>
      </c>
      <c r="H152" s="175">
        <f t="shared" si="17"/>
        <v>0</v>
      </c>
      <c r="I152" s="175">
        <f t="shared" si="17"/>
        <v>0</v>
      </c>
      <c r="J152" s="175">
        <f t="shared" si="17"/>
        <v>0</v>
      </c>
      <c r="K152" s="175">
        <f t="shared" si="17"/>
        <v>0</v>
      </c>
      <c r="L152" s="175">
        <f t="shared" si="17"/>
        <v>0</v>
      </c>
      <c r="M152" s="175">
        <v>0</v>
      </c>
      <c r="N152" s="175"/>
      <c r="O152" s="175"/>
      <c r="P152" s="175"/>
    </row>
    <row r="153" spans="2:16">
      <c r="B153" s="48"/>
      <c r="C153" s="155" t="str">
        <f>+es_1</f>
        <v>1. Full time</v>
      </c>
      <c r="D153" s="214"/>
      <c r="E153" s="182"/>
      <c r="F153" s="182"/>
      <c r="G153" s="182"/>
      <c r="H153" s="182"/>
      <c r="I153" s="182"/>
      <c r="J153" s="182"/>
      <c r="K153" s="182"/>
      <c r="L153" s="182"/>
      <c r="M153" s="182"/>
      <c r="N153" s="170"/>
      <c r="O153" s="170"/>
      <c r="P153" s="170"/>
    </row>
    <row r="154" spans="2:16">
      <c r="B154" s="48"/>
      <c r="C154" s="155" t="str">
        <f>+es_2</f>
        <v>2. Part time</v>
      </c>
      <c r="D154" s="214"/>
      <c r="E154" s="182"/>
      <c r="F154" s="182"/>
      <c r="G154" s="182"/>
      <c r="H154" s="182"/>
      <c r="I154" s="182"/>
      <c r="J154" s="182"/>
      <c r="K154" s="182"/>
      <c r="L154" s="182"/>
      <c r="M154" s="182"/>
      <c r="N154" s="170"/>
      <c r="O154" s="170"/>
      <c r="P154" s="170"/>
    </row>
    <row r="155" spans="2:16">
      <c r="B155" s="48"/>
      <c r="C155" s="155"/>
      <c r="D155" s="214"/>
      <c r="E155" s="182"/>
      <c r="F155" s="182"/>
      <c r="G155" s="182"/>
      <c r="H155" s="182"/>
      <c r="I155" s="182"/>
      <c r="J155" s="182"/>
      <c r="K155" s="182"/>
      <c r="L155" s="182"/>
      <c r="M155" s="182"/>
      <c r="N155" s="170"/>
      <c r="O155" s="170"/>
      <c r="P155" s="170"/>
    </row>
    <row r="156" spans="2:16">
      <c r="B156" s="263" t="str">
        <f>+ca_2</f>
        <v>B. Public Institutions</v>
      </c>
      <c r="C156" s="156"/>
      <c r="D156" s="215"/>
      <c r="E156" s="175">
        <f>SUM(E157:E159)</f>
        <v>0</v>
      </c>
      <c r="F156" s="175">
        <f t="shared" ref="F156:L156" si="18">SUM(F157:F159)</f>
        <v>0</v>
      </c>
      <c r="G156" s="175">
        <f t="shared" si="18"/>
        <v>0</v>
      </c>
      <c r="H156" s="175">
        <f t="shared" si="18"/>
        <v>0</v>
      </c>
      <c r="I156" s="175">
        <f t="shared" si="18"/>
        <v>0</v>
      </c>
      <c r="J156" s="175">
        <f t="shared" si="18"/>
        <v>0</v>
      </c>
      <c r="K156" s="175">
        <f t="shared" si="18"/>
        <v>0</v>
      </c>
      <c r="L156" s="175">
        <f t="shared" si="18"/>
        <v>0</v>
      </c>
      <c r="M156" s="175">
        <v>0</v>
      </c>
      <c r="N156" s="175"/>
      <c r="O156" s="175"/>
      <c r="P156" s="175"/>
    </row>
    <row r="157" spans="2:16">
      <c r="B157" s="48"/>
      <c r="C157" s="155" t="str">
        <f>+es_1</f>
        <v>1. Full time</v>
      </c>
      <c r="D157" s="214"/>
      <c r="E157" s="182"/>
      <c r="F157" s="182"/>
      <c r="G157" s="182"/>
      <c r="H157" s="182"/>
      <c r="I157" s="182"/>
      <c r="J157" s="182"/>
      <c r="K157" s="182"/>
      <c r="L157" s="182"/>
      <c r="M157" s="182"/>
      <c r="N157" s="170"/>
      <c r="O157" s="170"/>
      <c r="P157" s="170"/>
    </row>
    <row r="158" spans="2:16">
      <c r="B158" s="48"/>
      <c r="C158" s="155" t="str">
        <f>+es_2</f>
        <v>2. Part time</v>
      </c>
      <c r="D158" s="214"/>
      <c r="E158" s="182"/>
      <c r="F158" s="182"/>
      <c r="G158" s="182"/>
      <c r="H158" s="182"/>
      <c r="I158" s="182"/>
      <c r="J158" s="182"/>
      <c r="K158" s="182"/>
      <c r="L158" s="182"/>
      <c r="M158" s="182"/>
      <c r="N158" s="170"/>
      <c r="O158" s="170"/>
      <c r="P158" s="170"/>
    </row>
    <row r="159" spans="2:16">
      <c r="B159" s="48"/>
      <c r="C159" s="155"/>
      <c r="D159" s="214"/>
      <c r="E159" s="182"/>
      <c r="F159" s="182"/>
      <c r="G159" s="182"/>
      <c r="H159" s="182"/>
      <c r="I159" s="182"/>
      <c r="J159" s="182"/>
      <c r="K159" s="182"/>
      <c r="L159" s="182"/>
      <c r="M159" s="182"/>
      <c r="N159" s="170"/>
      <c r="O159" s="170"/>
      <c r="P159" s="170"/>
    </row>
    <row r="160" spans="2:16">
      <c r="B160" s="61" t="str">
        <f>+ca_3</f>
        <v xml:space="preserve">C.Total (private and public) </v>
      </c>
      <c r="C160" s="156"/>
      <c r="D160" s="215"/>
      <c r="E160" s="175">
        <f>SUM(E161:E163)</f>
        <v>0</v>
      </c>
      <c r="F160" s="175">
        <f t="shared" ref="F160:M160" si="19">SUM(F161:F163)</f>
        <v>0</v>
      </c>
      <c r="G160" s="175">
        <f t="shared" si="19"/>
        <v>0</v>
      </c>
      <c r="H160" s="175">
        <f t="shared" si="19"/>
        <v>0</v>
      </c>
      <c r="I160" s="175">
        <f t="shared" si="19"/>
        <v>0</v>
      </c>
      <c r="J160" s="175">
        <f t="shared" si="19"/>
        <v>0</v>
      </c>
      <c r="K160" s="175">
        <f t="shared" si="19"/>
        <v>0</v>
      </c>
      <c r="L160" s="175">
        <f t="shared" si="19"/>
        <v>0</v>
      </c>
      <c r="M160" s="175">
        <f t="shared" si="19"/>
        <v>0</v>
      </c>
      <c r="N160" s="175"/>
      <c r="O160" s="175"/>
      <c r="P160" s="175"/>
    </row>
    <row r="161" spans="2:16">
      <c r="B161" s="48"/>
      <c r="C161" s="155" t="str">
        <f>+es_1</f>
        <v>1. Full time</v>
      </c>
      <c r="D161" s="167"/>
      <c r="E161" s="175">
        <f>+E153+E157</f>
        <v>0</v>
      </c>
      <c r="F161" s="175">
        <f t="shared" ref="F161:M163" si="20">+F153+F157</f>
        <v>0</v>
      </c>
      <c r="G161" s="175">
        <f t="shared" si="20"/>
        <v>0</v>
      </c>
      <c r="H161" s="175">
        <f t="shared" si="20"/>
        <v>0</v>
      </c>
      <c r="I161" s="175">
        <f t="shared" si="20"/>
        <v>0</v>
      </c>
      <c r="J161" s="175">
        <f t="shared" si="20"/>
        <v>0</v>
      </c>
      <c r="K161" s="175">
        <f t="shared" si="20"/>
        <v>0</v>
      </c>
      <c r="L161" s="175">
        <f t="shared" si="20"/>
        <v>0</v>
      </c>
      <c r="M161" s="175">
        <f t="shared" si="20"/>
        <v>0</v>
      </c>
      <c r="N161" s="175"/>
      <c r="O161" s="175"/>
      <c r="P161" s="175"/>
    </row>
    <row r="162" spans="2:16">
      <c r="B162" s="48"/>
      <c r="C162" s="155" t="str">
        <f>+es_2</f>
        <v>2. Part time</v>
      </c>
      <c r="D162" s="167"/>
      <c r="E162" s="175">
        <f>+E154+E158</f>
        <v>0</v>
      </c>
      <c r="F162" s="175">
        <f t="shared" si="20"/>
        <v>0</v>
      </c>
      <c r="G162" s="175">
        <f t="shared" si="20"/>
        <v>0</v>
      </c>
      <c r="H162" s="175">
        <f t="shared" si="20"/>
        <v>0</v>
      </c>
      <c r="I162" s="175">
        <f t="shared" si="20"/>
        <v>0</v>
      </c>
      <c r="J162" s="175">
        <f t="shared" si="20"/>
        <v>0</v>
      </c>
      <c r="K162" s="175">
        <f t="shared" si="20"/>
        <v>0</v>
      </c>
      <c r="L162" s="175">
        <f t="shared" si="20"/>
        <v>0</v>
      </c>
      <c r="M162" s="175">
        <f t="shared" si="20"/>
        <v>0</v>
      </c>
      <c r="N162" s="175"/>
      <c r="O162" s="175"/>
      <c r="P162" s="175"/>
    </row>
    <row r="163" spans="2:16">
      <c r="B163" s="83"/>
      <c r="C163" s="158"/>
      <c r="D163" s="223"/>
      <c r="E163" s="175">
        <f>+E155+E159</f>
        <v>0</v>
      </c>
      <c r="F163" s="175">
        <f t="shared" si="20"/>
        <v>0</v>
      </c>
      <c r="G163" s="175">
        <f t="shared" si="20"/>
        <v>0</v>
      </c>
      <c r="H163" s="175">
        <f t="shared" si="20"/>
        <v>0</v>
      </c>
      <c r="I163" s="175">
        <f t="shared" si="20"/>
        <v>0</v>
      </c>
      <c r="J163" s="175">
        <f t="shared" si="20"/>
        <v>0</v>
      </c>
      <c r="K163" s="175">
        <f t="shared" si="20"/>
        <v>0</v>
      </c>
      <c r="L163" s="175">
        <f t="shared" si="20"/>
        <v>0</v>
      </c>
      <c r="M163" s="175">
        <f t="shared" si="20"/>
        <v>0</v>
      </c>
      <c r="N163" s="175"/>
      <c r="O163" s="175"/>
      <c r="P163" s="175"/>
    </row>
    <row r="164" spans="2:16">
      <c r="B164" s="87"/>
    </row>
    <row r="165" spans="2:16">
      <c r="B165" s="89" t="s">
        <v>365</v>
      </c>
      <c r="C165" s="90"/>
      <c r="D165" s="91"/>
      <c r="E165" s="264">
        <v>2001</v>
      </c>
      <c r="F165" s="264">
        <v>2002</v>
      </c>
      <c r="G165" s="264">
        <v>2003</v>
      </c>
      <c r="H165" s="264">
        <v>2004</v>
      </c>
      <c r="I165" s="264">
        <v>2005</v>
      </c>
      <c r="J165" s="264">
        <v>2006</v>
      </c>
      <c r="K165" s="264">
        <v>2007</v>
      </c>
      <c r="L165" s="264">
        <v>2008</v>
      </c>
      <c r="M165" s="337">
        <v>2009</v>
      </c>
      <c r="N165" s="338">
        <v>2010</v>
      </c>
      <c r="O165" s="338">
        <v>2011</v>
      </c>
      <c r="P165" s="338">
        <v>2012</v>
      </c>
    </row>
    <row r="166" spans="2:16" ht="32.25" customHeight="1">
      <c r="B166" s="254">
        <v>1</v>
      </c>
      <c r="C166" s="115" t="s">
        <v>340</v>
      </c>
      <c r="D166" s="262"/>
      <c r="E166" s="202" t="str">
        <f>+IF(E160&gt;0,E161/E160,"-")</f>
        <v>-</v>
      </c>
      <c r="F166" s="202" t="str">
        <f t="shared" ref="F166:M166" si="21">+IF(F160&gt;0,F161/F160,"-")</f>
        <v>-</v>
      </c>
      <c r="G166" s="202" t="str">
        <f t="shared" si="21"/>
        <v>-</v>
      </c>
      <c r="H166" s="202" t="str">
        <f t="shared" si="21"/>
        <v>-</v>
      </c>
      <c r="I166" s="202" t="str">
        <f t="shared" si="21"/>
        <v>-</v>
      </c>
      <c r="J166" s="202" t="str">
        <f t="shared" si="21"/>
        <v>-</v>
      </c>
      <c r="K166" s="202" t="str">
        <f t="shared" si="21"/>
        <v>-</v>
      </c>
      <c r="L166" s="202" t="str">
        <f t="shared" si="21"/>
        <v>-</v>
      </c>
      <c r="M166" s="202" t="str">
        <f t="shared" si="21"/>
        <v>-</v>
      </c>
      <c r="N166" s="170"/>
      <c r="O166" s="170"/>
      <c r="P166" s="170"/>
    </row>
    <row r="167" spans="2:16" ht="32.25" customHeight="1">
      <c r="B167" s="255">
        <v>2</v>
      </c>
      <c r="C167" s="256" t="s">
        <v>341</v>
      </c>
      <c r="D167" s="99"/>
      <c r="E167" s="202" t="str">
        <f>+IF(E152&gt;0,E153/E152,"-")</f>
        <v>-</v>
      </c>
      <c r="F167" s="202" t="str">
        <f t="shared" ref="F167:M167" si="22">+IF(F152&gt;0,F153/F152,"-")</f>
        <v>-</v>
      </c>
      <c r="G167" s="202" t="str">
        <f t="shared" si="22"/>
        <v>-</v>
      </c>
      <c r="H167" s="202" t="str">
        <f t="shared" si="22"/>
        <v>-</v>
      </c>
      <c r="I167" s="202" t="str">
        <f t="shared" si="22"/>
        <v>-</v>
      </c>
      <c r="J167" s="202" t="str">
        <f t="shared" si="22"/>
        <v>-</v>
      </c>
      <c r="K167" s="202" t="str">
        <f t="shared" si="22"/>
        <v>-</v>
      </c>
      <c r="L167" s="202" t="str">
        <f t="shared" si="22"/>
        <v>-</v>
      </c>
      <c r="M167" s="202" t="str">
        <f t="shared" si="22"/>
        <v>-</v>
      </c>
      <c r="N167" s="170"/>
      <c r="O167" s="170"/>
      <c r="P167" s="170"/>
    </row>
    <row r="168" spans="2:16" ht="32.25" customHeight="1">
      <c r="B168" s="257">
        <v>3</v>
      </c>
      <c r="C168" s="258" t="s">
        <v>342</v>
      </c>
      <c r="D168" s="103"/>
      <c r="E168" s="202" t="str">
        <f>+IF(E156&gt;0,E157/E156,"-")</f>
        <v>-</v>
      </c>
      <c r="F168" s="202" t="str">
        <f t="shared" ref="F168:M168" si="23">+IF(F156&gt;0,F157/F156,"-")</f>
        <v>-</v>
      </c>
      <c r="G168" s="202" t="str">
        <f t="shared" si="23"/>
        <v>-</v>
      </c>
      <c r="H168" s="202" t="str">
        <f t="shared" si="23"/>
        <v>-</v>
      </c>
      <c r="I168" s="202" t="str">
        <f t="shared" si="23"/>
        <v>-</v>
      </c>
      <c r="J168" s="202" t="str">
        <f t="shared" si="23"/>
        <v>-</v>
      </c>
      <c r="K168" s="202" t="str">
        <f t="shared" si="23"/>
        <v>-</v>
      </c>
      <c r="L168" s="202" t="str">
        <f t="shared" si="23"/>
        <v>-</v>
      </c>
      <c r="M168" s="202" t="str">
        <f t="shared" si="23"/>
        <v>-</v>
      </c>
      <c r="N168" s="170"/>
      <c r="O168" s="170"/>
      <c r="P168" s="170"/>
    </row>
    <row r="169" spans="2:16">
      <c r="B169" s="87"/>
      <c r="C169" s="32"/>
      <c r="D169" s="31"/>
      <c r="E169" s="31"/>
      <c r="F169" s="31"/>
      <c r="G169" s="31"/>
      <c r="H169" s="31"/>
      <c r="I169" s="31"/>
      <c r="J169" s="31"/>
      <c r="K169" s="31"/>
      <c r="L169" s="31"/>
      <c r="M169" s="31"/>
    </row>
    <row r="170" spans="2:16" ht="11.25" customHeight="1">
      <c r="B170" s="106" t="s">
        <v>369</v>
      </c>
      <c r="C170" s="107"/>
      <c r="D170" s="108"/>
      <c r="E170" s="108"/>
      <c r="F170" s="108"/>
      <c r="G170" s="108"/>
      <c r="H170" s="108"/>
      <c r="I170" s="108"/>
      <c r="J170" s="108"/>
      <c r="K170" s="108"/>
      <c r="L170" s="108"/>
      <c r="M170" s="109"/>
      <c r="N170" s="109"/>
      <c r="O170" s="109"/>
      <c r="P170" s="109"/>
    </row>
    <row r="171" spans="2:16" ht="11.25" customHeight="1">
      <c r="B171" s="110" t="s">
        <v>370</v>
      </c>
      <c r="C171" s="111" t="s">
        <v>371</v>
      </c>
      <c r="D171" s="112"/>
      <c r="E171" s="112"/>
      <c r="F171" s="112"/>
      <c r="G171" s="112"/>
      <c r="H171" s="112"/>
      <c r="I171" s="112"/>
      <c r="J171" s="112"/>
      <c r="K171" s="112"/>
      <c r="L171" s="112"/>
      <c r="M171" s="113"/>
      <c r="N171" s="113"/>
      <c r="O171" s="113"/>
      <c r="P171" s="113"/>
    </row>
    <row r="172" spans="2:16" ht="12.75" customHeight="1">
      <c r="B172" s="114"/>
    </row>
    <row r="173" spans="2:16" ht="21.75" customHeight="1">
      <c r="B173" s="117"/>
      <c r="C173" s="137"/>
      <c r="D173" s="138"/>
      <c r="E173" s="138"/>
      <c r="F173" s="138"/>
      <c r="G173" s="138"/>
      <c r="H173" s="138"/>
      <c r="I173" s="138"/>
      <c r="J173" s="138"/>
      <c r="K173" s="138"/>
      <c r="L173" s="138"/>
      <c r="M173" s="139"/>
    </row>
    <row r="174" spans="2:16" ht="13.5" customHeight="1">
      <c r="B174" s="117"/>
      <c r="C174" s="137"/>
      <c r="D174" s="138"/>
      <c r="E174" s="138"/>
      <c r="F174" s="138"/>
      <c r="G174" s="138"/>
      <c r="H174" s="138"/>
      <c r="I174" s="138"/>
      <c r="J174" s="138"/>
      <c r="K174" s="138"/>
      <c r="L174" s="138"/>
      <c r="M174" s="139"/>
    </row>
    <row r="175" spans="2:16" ht="13.5" customHeight="1">
      <c r="B175" s="117"/>
      <c r="C175" s="137"/>
      <c r="D175" s="138"/>
      <c r="E175" s="138"/>
      <c r="F175" s="138"/>
      <c r="G175" s="138"/>
      <c r="H175" s="138"/>
      <c r="I175" s="138"/>
      <c r="J175" s="138"/>
      <c r="K175" s="138"/>
      <c r="L175" s="138"/>
      <c r="M175" s="139"/>
    </row>
    <row r="176" spans="2:16" ht="13.5" customHeight="1">
      <c r="B176" s="117"/>
      <c r="C176" s="137"/>
      <c r="D176" s="138"/>
      <c r="E176" s="138"/>
      <c r="F176" s="138"/>
      <c r="G176" s="138"/>
      <c r="H176" s="138"/>
      <c r="I176" s="138"/>
      <c r="J176" s="138"/>
      <c r="K176" s="138"/>
      <c r="L176" s="138"/>
      <c r="M176" s="139"/>
    </row>
    <row r="177" spans="2:13" ht="13.5" customHeight="1">
      <c r="B177" s="120"/>
      <c r="C177" s="137"/>
      <c r="D177" s="138"/>
      <c r="E177" s="138"/>
      <c r="F177" s="138"/>
      <c r="G177" s="138"/>
      <c r="H177" s="138"/>
      <c r="I177" s="138"/>
      <c r="J177" s="138"/>
      <c r="K177" s="138"/>
      <c r="L177" s="138"/>
      <c r="M177" s="139"/>
    </row>
    <row r="195" spans="2:16">
      <c r="B195" s="27" t="str">
        <f>+[1]Index!B13</f>
        <v>II.5. Enrollments by type of program (onsite/distance)</v>
      </c>
      <c r="C195" s="28"/>
      <c r="D195" s="29"/>
      <c r="E195" s="29"/>
      <c r="F195" s="29"/>
      <c r="G195" s="29"/>
      <c r="H195" s="29"/>
      <c r="I195" s="29"/>
      <c r="J195" s="29"/>
      <c r="K195" s="29"/>
      <c r="L195" s="29"/>
      <c r="M195" s="30"/>
      <c r="N195" s="30"/>
      <c r="O195" s="30"/>
      <c r="P195" s="30"/>
    </row>
    <row r="196" spans="2:16">
      <c r="B196" s="32"/>
      <c r="C196" s="32"/>
      <c r="D196" s="31"/>
      <c r="E196" s="31"/>
      <c r="F196" s="31"/>
      <c r="G196" s="31"/>
      <c r="H196" s="31"/>
      <c r="I196" s="31"/>
      <c r="J196" s="31"/>
      <c r="K196" s="31"/>
      <c r="L196" s="31"/>
      <c r="M196" s="31"/>
    </row>
    <row r="197" spans="2:16" s="38" customFormat="1" ht="16" thickBot="1">
      <c r="B197" s="33" t="s">
        <v>360</v>
      </c>
      <c r="C197" s="34"/>
      <c r="D197" s="35" t="s">
        <v>361</v>
      </c>
      <c r="E197" s="172">
        <v>2001</v>
      </c>
      <c r="F197" s="172">
        <v>2002</v>
      </c>
      <c r="G197" s="172">
        <v>2003</v>
      </c>
      <c r="H197" s="172">
        <v>2004</v>
      </c>
      <c r="I197" s="172">
        <v>2005</v>
      </c>
      <c r="J197" s="172">
        <v>2006</v>
      </c>
      <c r="K197" s="172">
        <v>2007</v>
      </c>
      <c r="L197" s="172">
        <v>2008</v>
      </c>
      <c r="M197" s="172">
        <v>2009</v>
      </c>
      <c r="N197" s="172">
        <v>2010</v>
      </c>
      <c r="O197" s="172">
        <v>2011</v>
      </c>
      <c r="P197" s="172">
        <v>2012</v>
      </c>
    </row>
    <row r="198" spans="2:16">
      <c r="B198" s="39" t="str">
        <f>+ca_1</f>
        <v>A. Private Institutions</v>
      </c>
      <c r="C198" s="154"/>
      <c r="D198" s="218"/>
      <c r="E198" s="175">
        <f>SUM(E199:E201)</f>
        <v>0</v>
      </c>
      <c r="F198" s="175">
        <f t="shared" ref="F198:L198" si="24">SUM(F199:F201)</f>
        <v>0</v>
      </c>
      <c r="G198" s="175">
        <f t="shared" si="24"/>
        <v>0</v>
      </c>
      <c r="H198" s="175">
        <f t="shared" si="24"/>
        <v>0</v>
      </c>
      <c r="I198" s="175">
        <f t="shared" si="24"/>
        <v>0</v>
      </c>
      <c r="J198" s="175">
        <f t="shared" si="24"/>
        <v>0</v>
      </c>
      <c r="K198" s="175">
        <f t="shared" si="24"/>
        <v>0</v>
      </c>
      <c r="L198" s="175">
        <f t="shared" si="24"/>
        <v>0</v>
      </c>
      <c r="M198" s="175">
        <v>0</v>
      </c>
      <c r="N198" s="175"/>
      <c r="O198" s="175"/>
      <c r="P198" s="175"/>
    </row>
    <row r="199" spans="2:16">
      <c r="B199" s="48"/>
      <c r="C199" s="155" t="str">
        <f>+r_1</f>
        <v>1. Onsite</v>
      </c>
      <c r="D199" s="214"/>
      <c r="E199" s="206"/>
      <c r="F199" s="206"/>
      <c r="G199" s="206"/>
      <c r="H199" s="206"/>
      <c r="I199" s="206"/>
      <c r="J199" s="206"/>
      <c r="K199" s="206"/>
      <c r="L199" s="206"/>
      <c r="M199" s="182"/>
      <c r="N199" s="170"/>
      <c r="O199" s="170"/>
      <c r="P199" s="184"/>
    </row>
    <row r="200" spans="2:16">
      <c r="B200" s="48"/>
      <c r="C200" s="155" t="str">
        <f>+r_2</f>
        <v>2. Distance learning</v>
      </c>
      <c r="D200" s="214"/>
      <c r="E200" s="206"/>
      <c r="F200" s="206"/>
      <c r="G200" s="206"/>
      <c r="H200" s="206"/>
      <c r="I200" s="206"/>
      <c r="J200" s="206"/>
      <c r="K200" s="206"/>
      <c r="L200" s="206"/>
      <c r="M200" s="182"/>
      <c r="N200" s="170"/>
      <c r="O200" s="170"/>
      <c r="P200" s="184"/>
    </row>
    <row r="201" spans="2:16">
      <c r="B201" s="48"/>
      <c r="C201" s="155"/>
      <c r="D201" s="214"/>
      <c r="E201" s="206"/>
      <c r="F201" s="206"/>
      <c r="G201" s="206"/>
      <c r="H201" s="206"/>
      <c r="I201" s="206"/>
      <c r="J201" s="206"/>
      <c r="K201" s="206"/>
      <c r="L201" s="206"/>
      <c r="M201" s="182"/>
      <c r="N201" s="170"/>
      <c r="O201" s="170"/>
      <c r="P201" s="184"/>
    </row>
    <row r="202" spans="2:16">
      <c r="B202" s="61" t="str">
        <f>+ca_2</f>
        <v>B. Public Institutions</v>
      </c>
      <c r="C202" s="156"/>
      <c r="D202" s="215"/>
      <c r="E202" s="175">
        <f>SUM(E203:E205)</f>
        <v>0</v>
      </c>
      <c r="F202" s="175">
        <f t="shared" ref="F202:L202" si="25">SUM(F203:F205)</f>
        <v>0</v>
      </c>
      <c r="G202" s="175">
        <f t="shared" si="25"/>
        <v>0</v>
      </c>
      <c r="H202" s="175">
        <f t="shared" si="25"/>
        <v>0</v>
      </c>
      <c r="I202" s="175">
        <f t="shared" si="25"/>
        <v>0</v>
      </c>
      <c r="J202" s="175">
        <f t="shared" si="25"/>
        <v>0</v>
      </c>
      <c r="K202" s="175">
        <f t="shared" si="25"/>
        <v>0</v>
      </c>
      <c r="L202" s="175">
        <f t="shared" si="25"/>
        <v>0</v>
      </c>
      <c r="M202" s="175">
        <v>0</v>
      </c>
      <c r="N202" s="175"/>
      <c r="O202" s="175"/>
      <c r="P202" s="175"/>
    </row>
    <row r="203" spans="2:16">
      <c r="B203" s="48"/>
      <c r="C203" s="155" t="str">
        <f>+r_1</f>
        <v>1. Onsite</v>
      </c>
      <c r="D203" s="214"/>
      <c r="E203" s="206"/>
      <c r="F203" s="206"/>
      <c r="G203" s="206"/>
      <c r="H203" s="206"/>
      <c r="I203" s="206"/>
      <c r="J203" s="206"/>
      <c r="K203" s="206"/>
      <c r="L203" s="206"/>
      <c r="M203" s="182"/>
      <c r="N203" s="170"/>
      <c r="O203" s="170"/>
      <c r="P203" s="184"/>
    </row>
    <row r="204" spans="2:16">
      <c r="B204" s="48"/>
      <c r="C204" s="155" t="str">
        <f>+r_2</f>
        <v>2. Distance learning</v>
      </c>
      <c r="D204" s="214"/>
      <c r="E204" s="206"/>
      <c r="F204" s="206"/>
      <c r="G204" s="206"/>
      <c r="H204" s="206"/>
      <c r="I204" s="206"/>
      <c r="J204" s="206"/>
      <c r="K204" s="206"/>
      <c r="L204" s="206"/>
      <c r="M204" s="182"/>
      <c r="N204" s="170"/>
      <c r="O204" s="170"/>
      <c r="P204" s="184"/>
    </row>
    <row r="205" spans="2:16">
      <c r="B205" s="48"/>
      <c r="C205" s="155"/>
      <c r="D205" s="214"/>
      <c r="E205" s="206"/>
      <c r="F205" s="206"/>
      <c r="G205" s="206"/>
      <c r="H205" s="206"/>
      <c r="I205" s="206"/>
      <c r="J205" s="206"/>
      <c r="K205" s="206"/>
      <c r="L205" s="206"/>
      <c r="M205" s="206"/>
      <c r="N205" s="170"/>
      <c r="O205" s="170"/>
      <c r="P205" s="184"/>
    </row>
    <row r="206" spans="2:16">
      <c r="B206" s="61" t="str">
        <f>+ca_3</f>
        <v xml:space="preserve">C.Total (private and public) </v>
      </c>
      <c r="C206" s="156"/>
      <c r="D206" s="215"/>
      <c r="E206" s="175">
        <f>SUM(E207:E209)</f>
        <v>0</v>
      </c>
      <c r="F206" s="175">
        <f t="shared" ref="F206:M206" si="26">SUM(F207:F209)</f>
        <v>0</v>
      </c>
      <c r="G206" s="175">
        <f t="shared" si="26"/>
        <v>0</v>
      </c>
      <c r="H206" s="175">
        <f t="shared" si="26"/>
        <v>0</v>
      </c>
      <c r="I206" s="175">
        <f t="shared" si="26"/>
        <v>0</v>
      </c>
      <c r="J206" s="175">
        <f t="shared" si="26"/>
        <v>0</v>
      </c>
      <c r="K206" s="175">
        <f t="shared" si="26"/>
        <v>0</v>
      </c>
      <c r="L206" s="175">
        <f t="shared" si="26"/>
        <v>0</v>
      </c>
      <c r="M206" s="175">
        <f t="shared" si="26"/>
        <v>0</v>
      </c>
      <c r="N206" s="175"/>
      <c r="O206" s="175"/>
      <c r="P206" s="175"/>
    </row>
    <row r="207" spans="2:16">
      <c r="B207" s="48"/>
      <c r="C207" s="155" t="str">
        <f>+r_1</f>
        <v>1. Onsite</v>
      </c>
      <c r="D207" s="167"/>
      <c r="E207" s="175">
        <f>+E199+E203</f>
        <v>0</v>
      </c>
      <c r="F207" s="175">
        <f t="shared" ref="F207:M209" si="27">+F199+F203</f>
        <v>0</v>
      </c>
      <c r="G207" s="175">
        <f t="shared" si="27"/>
        <v>0</v>
      </c>
      <c r="H207" s="175">
        <f t="shared" si="27"/>
        <v>0</v>
      </c>
      <c r="I207" s="175">
        <f t="shared" si="27"/>
        <v>0</v>
      </c>
      <c r="J207" s="175">
        <f t="shared" si="27"/>
        <v>0</v>
      </c>
      <c r="K207" s="175">
        <f t="shared" si="27"/>
        <v>0</v>
      </c>
      <c r="L207" s="175">
        <f t="shared" si="27"/>
        <v>0</v>
      </c>
      <c r="M207" s="175">
        <f t="shared" si="27"/>
        <v>0</v>
      </c>
      <c r="N207" s="175"/>
      <c r="O207" s="175"/>
      <c r="P207" s="175"/>
    </row>
    <row r="208" spans="2:16">
      <c r="B208" s="48"/>
      <c r="C208" s="155" t="str">
        <f>+r_2</f>
        <v>2. Distance learning</v>
      </c>
      <c r="D208" s="167"/>
      <c r="E208" s="175">
        <f>+E200+E204</f>
        <v>0</v>
      </c>
      <c r="F208" s="175">
        <f t="shared" si="27"/>
        <v>0</v>
      </c>
      <c r="G208" s="175">
        <f t="shared" si="27"/>
        <v>0</v>
      </c>
      <c r="H208" s="175">
        <f t="shared" si="27"/>
        <v>0</v>
      </c>
      <c r="I208" s="175">
        <f t="shared" si="27"/>
        <v>0</v>
      </c>
      <c r="J208" s="175">
        <f t="shared" si="27"/>
        <v>0</v>
      </c>
      <c r="K208" s="175">
        <f t="shared" si="27"/>
        <v>0</v>
      </c>
      <c r="L208" s="175">
        <f t="shared" si="27"/>
        <v>0</v>
      </c>
      <c r="M208" s="175">
        <f t="shared" si="27"/>
        <v>0</v>
      </c>
      <c r="N208" s="175"/>
      <c r="O208" s="175"/>
      <c r="P208" s="175"/>
    </row>
    <row r="209" spans="2:16">
      <c r="B209" s="83"/>
      <c r="C209" s="158"/>
      <c r="D209" s="223"/>
      <c r="E209" s="174">
        <f>+E201+E205</f>
        <v>0</v>
      </c>
      <c r="F209" s="174">
        <f t="shared" si="27"/>
        <v>0</v>
      </c>
      <c r="G209" s="174">
        <f t="shared" si="27"/>
        <v>0</v>
      </c>
      <c r="H209" s="174">
        <f t="shared" si="27"/>
        <v>0</v>
      </c>
      <c r="I209" s="174">
        <f t="shared" si="27"/>
        <v>0</v>
      </c>
      <c r="J209" s="174">
        <f t="shared" si="27"/>
        <v>0</v>
      </c>
      <c r="K209" s="174">
        <f t="shared" si="27"/>
        <v>0</v>
      </c>
      <c r="L209" s="174">
        <f t="shared" si="27"/>
        <v>0</v>
      </c>
      <c r="M209" s="174">
        <f t="shared" si="27"/>
        <v>0</v>
      </c>
      <c r="N209" s="175"/>
      <c r="O209" s="175"/>
      <c r="P209" s="175"/>
    </row>
    <row r="210" spans="2:16">
      <c r="B210" s="87"/>
    </row>
    <row r="211" spans="2:16">
      <c r="B211" s="89" t="s">
        <v>365</v>
      </c>
      <c r="C211" s="90"/>
      <c r="D211" s="91"/>
      <c r="E211" s="172">
        <v>2001</v>
      </c>
      <c r="F211" s="172">
        <v>2002</v>
      </c>
      <c r="G211" s="172">
        <v>2003</v>
      </c>
      <c r="H211" s="172">
        <v>2004</v>
      </c>
      <c r="I211" s="172">
        <v>2005</v>
      </c>
      <c r="J211" s="172">
        <v>2006</v>
      </c>
      <c r="K211" s="172">
        <v>2007</v>
      </c>
      <c r="L211" s="172">
        <v>2008</v>
      </c>
      <c r="M211" s="172">
        <v>2009</v>
      </c>
      <c r="N211" s="172">
        <v>2010</v>
      </c>
      <c r="O211" s="172">
        <v>2011</v>
      </c>
      <c r="P211" s="172">
        <v>2012</v>
      </c>
    </row>
    <row r="212" spans="2:16" ht="32.25" customHeight="1">
      <c r="B212" s="254">
        <v>1</v>
      </c>
      <c r="C212" s="115" t="s">
        <v>352</v>
      </c>
      <c r="D212" s="262"/>
      <c r="E212" s="202" t="str">
        <f>+IF(E206&gt;0,E207/E206,"-")</f>
        <v>-</v>
      </c>
      <c r="F212" s="202" t="str">
        <f t="shared" ref="F212:M212" si="28">+IF(F206&gt;0,F207/F206,"-")</f>
        <v>-</v>
      </c>
      <c r="G212" s="202" t="str">
        <f t="shared" si="28"/>
        <v>-</v>
      </c>
      <c r="H212" s="202" t="str">
        <f t="shared" si="28"/>
        <v>-</v>
      </c>
      <c r="I212" s="202" t="str">
        <f t="shared" si="28"/>
        <v>-</v>
      </c>
      <c r="J212" s="202" t="str">
        <f t="shared" si="28"/>
        <v>-</v>
      </c>
      <c r="K212" s="202" t="str">
        <f t="shared" si="28"/>
        <v>-</v>
      </c>
      <c r="L212" s="202" t="str">
        <f t="shared" si="28"/>
        <v>-</v>
      </c>
      <c r="M212" s="202" t="str">
        <f t="shared" si="28"/>
        <v>-</v>
      </c>
      <c r="N212" s="170"/>
      <c r="O212" s="170"/>
      <c r="P212" s="170"/>
    </row>
    <row r="213" spans="2:16" ht="39" customHeight="1">
      <c r="B213" s="255">
        <v>2</v>
      </c>
      <c r="C213" s="256" t="s">
        <v>353</v>
      </c>
      <c r="D213" s="99"/>
      <c r="E213" s="202" t="str">
        <f>+IF(E198&gt;0,E199/E198,"-")</f>
        <v>-</v>
      </c>
      <c r="F213" s="202" t="str">
        <f t="shared" ref="F213:M213" si="29">+IF(F198&gt;0,F199/F198,"-")</f>
        <v>-</v>
      </c>
      <c r="G213" s="202" t="str">
        <f t="shared" si="29"/>
        <v>-</v>
      </c>
      <c r="H213" s="202" t="str">
        <f t="shared" si="29"/>
        <v>-</v>
      </c>
      <c r="I213" s="202" t="str">
        <f t="shared" si="29"/>
        <v>-</v>
      </c>
      <c r="J213" s="202" t="str">
        <f t="shared" si="29"/>
        <v>-</v>
      </c>
      <c r="K213" s="202" t="str">
        <f t="shared" si="29"/>
        <v>-</v>
      </c>
      <c r="L213" s="202" t="str">
        <f t="shared" si="29"/>
        <v>-</v>
      </c>
      <c r="M213" s="202" t="str">
        <f t="shared" si="29"/>
        <v>-</v>
      </c>
      <c r="N213" s="170"/>
      <c r="O213" s="170"/>
      <c r="P213" s="170"/>
    </row>
    <row r="214" spans="2:16" ht="36" customHeight="1">
      <c r="B214" s="257">
        <v>3</v>
      </c>
      <c r="C214" s="256" t="s">
        <v>349</v>
      </c>
      <c r="D214" s="103"/>
      <c r="E214" s="202" t="str">
        <f>+IF(E202&gt;0,E203/E202,"-")</f>
        <v>-</v>
      </c>
      <c r="F214" s="202" t="str">
        <f t="shared" ref="F214:M214" si="30">+IF(F202&gt;0,F203/F202,"-")</f>
        <v>-</v>
      </c>
      <c r="G214" s="202" t="str">
        <f t="shared" si="30"/>
        <v>-</v>
      </c>
      <c r="H214" s="202" t="str">
        <f t="shared" si="30"/>
        <v>-</v>
      </c>
      <c r="I214" s="202" t="str">
        <f t="shared" si="30"/>
        <v>-</v>
      </c>
      <c r="J214" s="202" t="str">
        <f t="shared" si="30"/>
        <v>-</v>
      </c>
      <c r="K214" s="202" t="str">
        <f t="shared" si="30"/>
        <v>-</v>
      </c>
      <c r="L214" s="202" t="str">
        <f t="shared" si="30"/>
        <v>-</v>
      </c>
      <c r="M214" s="202" t="str">
        <f t="shared" si="30"/>
        <v>-</v>
      </c>
      <c r="N214" s="170"/>
      <c r="O214" s="170"/>
      <c r="P214" s="170"/>
    </row>
    <row r="215" spans="2:16">
      <c r="B215" s="87"/>
      <c r="C215" s="32"/>
      <c r="D215" s="31"/>
      <c r="E215" s="31"/>
      <c r="F215" s="31"/>
      <c r="G215" s="31"/>
      <c r="H215" s="31"/>
      <c r="I215" s="31"/>
      <c r="J215" s="31"/>
      <c r="K215" s="31"/>
      <c r="L215" s="31"/>
      <c r="M215" s="31"/>
    </row>
    <row r="216" spans="2:16" ht="11.25" customHeight="1">
      <c r="B216" s="106" t="s">
        <v>369</v>
      </c>
      <c r="C216" s="107"/>
      <c r="D216" s="108"/>
      <c r="E216" s="108"/>
      <c r="F216" s="108"/>
      <c r="G216" s="108"/>
      <c r="H216" s="108"/>
      <c r="I216" s="108"/>
      <c r="J216" s="108"/>
      <c r="K216" s="108"/>
      <c r="L216" s="108"/>
      <c r="M216" s="109"/>
    </row>
    <row r="217" spans="2:16" ht="11.25" customHeight="1">
      <c r="B217" s="110" t="s">
        <v>370</v>
      </c>
      <c r="C217" s="111" t="s">
        <v>371</v>
      </c>
      <c r="D217" s="112"/>
      <c r="E217" s="112"/>
      <c r="F217" s="112"/>
      <c r="G217" s="112"/>
      <c r="H217" s="112"/>
      <c r="I217" s="112"/>
      <c r="J217" s="112"/>
      <c r="K217" s="112"/>
      <c r="L217" s="112"/>
      <c r="M217" s="113"/>
    </row>
    <row r="218" spans="2:16" ht="13.5" customHeight="1">
      <c r="B218" s="114"/>
      <c r="C218" s="137"/>
      <c r="D218" s="138"/>
      <c r="E218" s="138"/>
      <c r="F218" s="138"/>
      <c r="G218" s="138"/>
      <c r="H218" s="138"/>
      <c r="I218" s="138"/>
      <c r="J218" s="138"/>
      <c r="K218" s="138"/>
      <c r="L218" s="138"/>
      <c r="M218" s="139"/>
    </row>
    <row r="219" spans="2:16" ht="13.5" customHeight="1">
      <c r="B219" s="117"/>
      <c r="C219" s="137"/>
      <c r="D219" s="138"/>
      <c r="E219" s="138"/>
      <c r="F219" s="138"/>
      <c r="G219" s="138"/>
      <c r="H219" s="138"/>
      <c r="I219" s="138"/>
      <c r="J219" s="138"/>
      <c r="K219" s="138"/>
      <c r="L219" s="138"/>
      <c r="M219" s="139"/>
    </row>
    <row r="220" spans="2:16" ht="13.5" customHeight="1">
      <c r="B220" s="117"/>
      <c r="C220" s="137"/>
      <c r="D220" s="138"/>
      <c r="E220" s="138"/>
      <c r="F220" s="138"/>
      <c r="G220" s="138"/>
      <c r="H220" s="138"/>
      <c r="I220" s="138"/>
      <c r="J220" s="138"/>
      <c r="K220" s="138"/>
      <c r="L220" s="138"/>
      <c r="M220" s="139"/>
    </row>
    <row r="221" spans="2:16" ht="13.5" customHeight="1">
      <c r="B221" s="117"/>
      <c r="C221" s="137"/>
      <c r="D221" s="138"/>
      <c r="E221" s="138"/>
      <c r="F221" s="138"/>
      <c r="G221" s="138"/>
      <c r="H221" s="138"/>
      <c r="I221" s="138"/>
      <c r="J221" s="138"/>
      <c r="K221" s="138"/>
      <c r="L221" s="138"/>
      <c r="M221" s="139"/>
    </row>
    <row r="222" spans="2:16" ht="13.5" customHeight="1">
      <c r="B222" s="117"/>
      <c r="C222" s="137"/>
      <c r="D222" s="138"/>
      <c r="E222" s="138"/>
      <c r="F222" s="138"/>
      <c r="G222" s="138"/>
      <c r="H222" s="138"/>
      <c r="I222" s="138"/>
      <c r="J222" s="138"/>
      <c r="K222" s="138"/>
      <c r="L222" s="138"/>
      <c r="M222" s="139"/>
    </row>
    <row r="223" spans="2:16" ht="13.5" customHeight="1">
      <c r="B223" s="120"/>
      <c r="C223" s="137"/>
      <c r="D223" s="138"/>
      <c r="E223" s="138"/>
      <c r="F223" s="138"/>
      <c r="G223" s="138"/>
      <c r="H223" s="138"/>
      <c r="I223" s="138"/>
      <c r="J223" s="138"/>
      <c r="K223" s="138"/>
      <c r="L223" s="138"/>
      <c r="M223" s="139"/>
    </row>
    <row r="238" spans="2:2">
      <c r="B238" s="87"/>
    </row>
    <row r="239" spans="2:2">
      <c r="B239" s="87"/>
    </row>
    <row r="241" spans="2:20" hidden="1"/>
    <row r="243" spans="2:20">
      <c r="B243" s="27" t="str">
        <f>+[1]Index!B14</f>
        <v>II.6. Enrollments by field of study</v>
      </c>
      <c r="C243" s="28"/>
      <c r="D243" s="29"/>
      <c r="E243" s="29"/>
      <c r="F243" s="29"/>
      <c r="G243" s="29"/>
      <c r="H243" s="29"/>
      <c r="I243" s="29"/>
      <c r="J243" s="29"/>
      <c r="K243" s="29"/>
      <c r="L243" s="29"/>
      <c r="M243" s="30"/>
      <c r="N243" s="30"/>
    </row>
    <row r="244" spans="2:20">
      <c r="B244" s="32"/>
      <c r="C244" s="32"/>
      <c r="D244" s="31"/>
      <c r="E244" s="31"/>
      <c r="F244" s="31"/>
      <c r="G244" s="31"/>
      <c r="H244" s="31"/>
      <c r="I244" s="31"/>
      <c r="J244" s="31"/>
      <c r="K244" s="31"/>
      <c r="L244" s="31"/>
      <c r="M244" s="31"/>
    </row>
    <row r="245" spans="2:20" ht="16" thickBot="1">
      <c r="B245" s="33" t="s">
        <v>360</v>
      </c>
      <c r="C245" s="34"/>
      <c r="D245" s="264" t="s">
        <v>361</v>
      </c>
      <c r="E245" s="172">
        <v>2001</v>
      </c>
      <c r="F245" s="172">
        <v>2002</v>
      </c>
      <c r="G245" s="172">
        <v>2003</v>
      </c>
      <c r="H245" s="172">
        <v>2004</v>
      </c>
      <c r="I245" s="172">
        <v>2005</v>
      </c>
      <c r="J245" s="172">
        <v>2006</v>
      </c>
      <c r="K245" s="172">
        <v>2007</v>
      </c>
      <c r="L245" s="172">
        <v>2008</v>
      </c>
      <c r="M245" s="172">
        <v>2009</v>
      </c>
      <c r="N245" s="172">
        <v>2010</v>
      </c>
    </row>
    <row r="246" spans="2:20" s="21" customFormat="1">
      <c r="B246" s="39" t="s">
        <v>350</v>
      </c>
      <c r="C246" s="265"/>
      <c r="D246" s="339">
        <v>1</v>
      </c>
      <c r="E246" s="175">
        <f t="shared" ref="E246:K246" si="31">+E247+E249+E252+E255+E260+E265+E269+E272+E275+E280</f>
        <v>0</v>
      </c>
      <c r="F246" s="175">
        <f t="shared" si="31"/>
        <v>0</v>
      </c>
      <c r="G246" s="175">
        <f t="shared" si="31"/>
        <v>0</v>
      </c>
      <c r="H246" s="175">
        <f t="shared" si="31"/>
        <v>0</v>
      </c>
      <c r="I246" s="175">
        <f t="shared" si="31"/>
        <v>0</v>
      </c>
      <c r="J246" s="175">
        <f t="shared" si="31"/>
        <v>0</v>
      </c>
      <c r="K246" s="175">
        <f t="shared" si="31"/>
        <v>0</v>
      </c>
      <c r="L246" s="175"/>
      <c r="M246" s="175">
        <v>572784</v>
      </c>
      <c r="N246" s="175">
        <f>N249+N252+N255+N260+N265+N269+N272+N275+N280</f>
        <v>673038</v>
      </c>
      <c r="S246" s="24"/>
      <c r="T246" s="24"/>
    </row>
    <row r="247" spans="2:20">
      <c r="B247" s="48"/>
      <c r="C247" s="266" t="s">
        <v>374</v>
      </c>
      <c r="D247" s="340"/>
      <c r="E247" s="175"/>
      <c r="F247" s="175"/>
      <c r="G247" s="175"/>
      <c r="H247" s="175"/>
      <c r="I247" s="175"/>
      <c r="J247" s="175"/>
      <c r="K247" s="175"/>
      <c r="L247" s="175"/>
      <c r="M247" s="175">
        <v>0</v>
      </c>
      <c r="N247" s="175">
        <v>0</v>
      </c>
    </row>
    <row r="248" spans="2:20">
      <c r="B248" s="48"/>
      <c r="C248" s="267" t="s">
        <v>375</v>
      </c>
      <c r="D248" s="341"/>
      <c r="E248" s="182"/>
      <c r="F248" s="182"/>
      <c r="G248" s="182"/>
      <c r="H248" s="182"/>
      <c r="I248" s="182"/>
      <c r="J248" s="182"/>
      <c r="K248" s="182"/>
      <c r="L248" s="182"/>
      <c r="M248" s="182">
        <v>0</v>
      </c>
      <c r="N248" s="182">
        <v>0</v>
      </c>
    </row>
    <row r="249" spans="2:20">
      <c r="B249" s="48"/>
      <c r="C249" s="266" t="s">
        <v>424</v>
      </c>
      <c r="D249" s="340"/>
      <c r="E249" s="175"/>
      <c r="F249" s="175"/>
      <c r="G249" s="175"/>
      <c r="H249" s="175"/>
      <c r="I249" s="175"/>
      <c r="J249" s="175"/>
      <c r="K249" s="175"/>
      <c r="L249" s="175"/>
      <c r="M249" s="175">
        <v>68457</v>
      </c>
      <c r="N249" s="175">
        <v>80929</v>
      </c>
    </row>
    <row r="250" spans="2:20">
      <c r="B250" s="48"/>
      <c r="C250" s="267" t="s">
        <v>376</v>
      </c>
      <c r="D250" s="341"/>
      <c r="E250" s="182"/>
      <c r="F250" s="182"/>
      <c r="G250" s="182"/>
      <c r="H250" s="182"/>
      <c r="I250" s="182"/>
      <c r="J250" s="182"/>
      <c r="K250" s="182"/>
      <c r="L250" s="182"/>
      <c r="M250" s="182">
        <v>68457</v>
      </c>
      <c r="N250" s="182">
        <v>80929</v>
      </c>
    </row>
    <row r="251" spans="2:20">
      <c r="B251" s="48"/>
      <c r="C251" s="267" t="s">
        <v>377</v>
      </c>
      <c r="D251" s="341"/>
      <c r="E251" s="182"/>
      <c r="F251" s="182"/>
      <c r="G251" s="182"/>
      <c r="H251" s="182"/>
      <c r="I251" s="182"/>
      <c r="J251" s="182"/>
      <c r="K251" s="182"/>
      <c r="L251" s="182"/>
      <c r="M251" s="182">
        <v>0</v>
      </c>
      <c r="N251" s="182">
        <v>0</v>
      </c>
    </row>
    <row r="252" spans="2:20">
      <c r="B252" s="48"/>
      <c r="C252" s="266" t="s">
        <v>378</v>
      </c>
      <c r="D252" s="340"/>
      <c r="E252" s="175"/>
      <c r="F252" s="175"/>
      <c r="G252" s="175"/>
      <c r="H252" s="175"/>
      <c r="I252" s="175"/>
      <c r="J252" s="175"/>
      <c r="K252" s="175"/>
      <c r="L252" s="175"/>
      <c r="M252" s="175">
        <v>36069</v>
      </c>
      <c r="N252" s="175">
        <v>40918</v>
      </c>
    </row>
    <row r="253" spans="2:20">
      <c r="B253" s="48"/>
      <c r="C253" s="267" t="s">
        <v>379</v>
      </c>
      <c r="D253" s="341">
        <v>2</v>
      </c>
      <c r="E253" s="182"/>
      <c r="F253" s="182"/>
      <c r="G253" s="182"/>
      <c r="H253" s="182"/>
      <c r="I253" s="182"/>
      <c r="J253" s="182"/>
      <c r="K253" s="182"/>
      <c r="L253" s="182"/>
      <c r="M253" s="182">
        <v>29604</v>
      </c>
      <c r="N253" s="182">
        <v>33652</v>
      </c>
    </row>
    <row r="254" spans="2:20">
      <c r="B254" s="48"/>
      <c r="C254" s="267" t="s">
        <v>380</v>
      </c>
      <c r="D254" s="341"/>
      <c r="E254" s="182"/>
      <c r="F254" s="182"/>
      <c r="G254" s="182"/>
      <c r="H254" s="182"/>
      <c r="I254" s="182"/>
      <c r="J254" s="182"/>
      <c r="K254" s="182"/>
      <c r="L254" s="182"/>
      <c r="M254" s="182">
        <v>6465</v>
      </c>
      <c r="N254" s="182">
        <v>7266</v>
      </c>
    </row>
    <row r="255" spans="2:20">
      <c r="B255" s="48"/>
      <c r="C255" s="266" t="s">
        <v>381</v>
      </c>
      <c r="D255" s="340"/>
      <c r="E255" s="175"/>
      <c r="F255" s="175"/>
      <c r="G255" s="175"/>
      <c r="H255" s="175"/>
      <c r="I255" s="175"/>
      <c r="J255" s="175"/>
      <c r="K255" s="175"/>
      <c r="L255" s="175"/>
      <c r="M255" s="175">
        <v>167428</v>
      </c>
      <c r="N255" s="175">
        <v>186188</v>
      </c>
    </row>
    <row r="256" spans="2:20" ht="13.5" customHeight="1">
      <c r="B256" s="48"/>
      <c r="C256" s="267" t="s">
        <v>382</v>
      </c>
      <c r="D256" s="341">
        <v>3</v>
      </c>
      <c r="E256" s="182"/>
      <c r="F256" s="182"/>
      <c r="G256" s="182"/>
      <c r="H256" s="182"/>
      <c r="I256" s="182"/>
      <c r="J256" s="182"/>
      <c r="K256" s="182"/>
      <c r="L256" s="182"/>
      <c r="M256" s="182">
        <v>31007</v>
      </c>
      <c r="N256" s="182">
        <v>35467</v>
      </c>
    </row>
    <row r="257" spans="2:20" ht="12.75" customHeight="1">
      <c r="B257" s="48"/>
      <c r="C257" s="267" t="s">
        <v>383</v>
      </c>
      <c r="D257" s="341"/>
      <c r="E257" s="182"/>
      <c r="F257" s="182"/>
      <c r="G257" s="182"/>
      <c r="H257" s="182"/>
      <c r="I257" s="182"/>
      <c r="J257" s="182"/>
      <c r="K257" s="182"/>
      <c r="L257" s="182"/>
      <c r="M257" s="182">
        <v>4258</v>
      </c>
      <c r="N257" s="182">
        <v>4125</v>
      </c>
    </row>
    <row r="258" spans="2:20" s="21" customFormat="1">
      <c r="B258" s="48"/>
      <c r="C258" s="267" t="s">
        <v>384</v>
      </c>
      <c r="D258" s="341"/>
      <c r="E258" s="182"/>
      <c r="F258" s="182"/>
      <c r="G258" s="182"/>
      <c r="H258" s="182"/>
      <c r="I258" s="182"/>
      <c r="J258" s="182"/>
      <c r="K258" s="182"/>
      <c r="L258" s="182"/>
      <c r="M258" s="182">
        <v>100126</v>
      </c>
      <c r="N258" s="182">
        <v>114687</v>
      </c>
      <c r="S258" s="24"/>
      <c r="T258" s="24"/>
    </row>
    <row r="259" spans="2:20">
      <c r="B259" s="48"/>
      <c r="C259" s="267" t="s">
        <v>385</v>
      </c>
      <c r="D259" s="341"/>
      <c r="E259" s="182"/>
      <c r="F259" s="182"/>
      <c r="G259" s="182"/>
      <c r="H259" s="182"/>
      <c r="I259" s="182"/>
      <c r="J259" s="182"/>
      <c r="K259" s="182"/>
      <c r="L259" s="182"/>
      <c r="M259" s="182">
        <v>32037</v>
      </c>
      <c r="N259" s="182">
        <v>31909</v>
      </c>
    </row>
    <row r="260" spans="2:20">
      <c r="B260" s="48"/>
      <c r="C260" s="268" t="s">
        <v>386</v>
      </c>
      <c r="D260" s="340"/>
      <c r="E260" s="175"/>
      <c r="F260" s="175"/>
      <c r="G260" s="175"/>
      <c r="H260" s="175"/>
      <c r="I260" s="175"/>
      <c r="J260" s="175"/>
      <c r="K260" s="175"/>
      <c r="L260" s="175"/>
      <c r="M260" s="175">
        <v>36162</v>
      </c>
      <c r="N260" s="175">
        <v>40133</v>
      </c>
    </row>
    <row r="261" spans="2:20">
      <c r="B261" s="48"/>
      <c r="C261" s="267" t="s">
        <v>387</v>
      </c>
      <c r="D261" s="341"/>
      <c r="E261" s="182"/>
      <c r="F261" s="182"/>
      <c r="G261" s="182"/>
      <c r="H261" s="182"/>
      <c r="I261" s="182"/>
      <c r="J261" s="182"/>
      <c r="K261" s="182"/>
      <c r="L261" s="182"/>
      <c r="M261" s="182">
        <v>457</v>
      </c>
      <c r="N261" s="182">
        <v>553</v>
      </c>
    </row>
    <row r="262" spans="2:20">
      <c r="B262" s="48"/>
      <c r="C262" s="267" t="s">
        <v>388</v>
      </c>
      <c r="D262" s="341"/>
      <c r="E262" s="182"/>
      <c r="F262" s="182"/>
      <c r="G262" s="182"/>
      <c r="H262" s="182"/>
      <c r="I262" s="182"/>
      <c r="J262" s="182"/>
      <c r="K262" s="182"/>
      <c r="L262" s="182"/>
      <c r="M262" s="182">
        <v>1573</v>
      </c>
      <c r="N262" s="182">
        <v>1768</v>
      </c>
    </row>
    <row r="263" spans="2:20">
      <c r="B263" s="48"/>
      <c r="C263" s="267" t="s">
        <v>389</v>
      </c>
      <c r="D263" s="341"/>
      <c r="E263" s="182"/>
      <c r="F263" s="182"/>
      <c r="G263" s="182"/>
      <c r="H263" s="182"/>
      <c r="I263" s="182"/>
      <c r="J263" s="182"/>
      <c r="K263" s="182"/>
      <c r="L263" s="182"/>
      <c r="M263" s="182">
        <v>11286</v>
      </c>
      <c r="N263" s="182">
        <v>1</v>
      </c>
    </row>
    <row r="264" spans="2:20">
      <c r="B264" s="48"/>
      <c r="C264" s="267" t="s">
        <v>390</v>
      </c>
      <c r="D264" s="341"/>
      <c r="E264" s="182"/>
      <c r="F264" s="182"/>
      <c r="G264" s="182"/>
      <c r="H264" s="182"/>
      <c r="I264" s="182"/>
      <c r="J264" s="182"/>
      <c r="K264" s="182"/>
      <c r="L264" s="182"/>
      <c r="M264" s="182">
        <v>22846</v>
      </c>
      <c r="N264" s="182">
        <v>37811</v>
      </c>
    </row>
    <row r="265" spans="2:20">
      <c r="B265" s="48"/>
      <c r="C265" s="268" t="s">
        <v>391</v>
      </c>
      <c r="D265" s="340"/>
      <c r="E265" s="175"/>
      <c r="F265" s="175"/>
      <c r="G265" s="175"/>
      <c r="H265" s="175"/>
      <c r="I265" s="175"/>
      <c r="J265" s="175"/>
      <c r="K265" s="175"/>
      <c r="L265" s="175"/>
      <c r="M265" s="175">
        <v>78052</v>
      </c>
      <c r="N265" s="175">
        <v>91594</v>
      </c>
    </row>
    <row r="266" spans="2:20">
      <c r="B266" s="48"/>
      <c r="C266" s="267" t="s">
        <v>392</v>
      </c>
      <c r="D266" s="341">
        <v>4</v>
      </c>
      <c r="E266" s="182"/>
      <c r="F266" s="182"/>
      <c r="G266" s="182"/>
      <c r="H266" s="182"/>
      <c r="I266" s="182"/>
      <c r="J266" s="182"/>
      <c r="K266" s="182"/>
      <c r="L266" s="182"/>
      <c r="M266" s="182">
        <v>38489</v>
      </c>
      <c r="N266" s="182">
        <v>45292</v>
      </c>
    </row>
    <row r="267" spans="2:20">
      <c r="B267" s="48"/>
      <c r="C267" s="267" t="s">
        <v>393</v>
      </c>
      <c r="D267" s="341"/>
      <c r="E267" s="182"/>
      <c r="F267" s="182"/>
      <c r="G267" s="182"/>
      <c r="H267" s="182"/>
      <c r="I267" s="182"/>
      <c r="J267" s="182"/>
      <c r="K267" s="182"/>
      <c r="L267" s="182"/>
      <c r="M267" s="182">
        <v>16565</v>
      </c>
      <c r="N267" s="182">
        <v>18625</v>
      </c>
    </row>
    <row r="268" spans="2:20" ht="12" customHeight="1">
      <c r="B268" s="48"/>
      <c r="C268" s="267" t="s">
        <v>394</v>
      </c>
      <c r="D268" s="341"/>
      <c r="E268" s="182"/>
      <c r="F268" s="182"/>
      <c r="G268" s="182"/>
      <c r="H268" s="182"/>
      <c r="I268" s="182"/>
      <c r="J268" s="182"/>
      <c r="K268" s="182"/>
      <c r="L268" s="182"/>
      <c r="M268" s="182">
        <v>22998</v>
      </c>
      <c r="N268" s="182">
        <v>27677</v>
      </c>
    </row>
    <row r="269" spans="2:20" ht="14.25" customHeight="1">
      <c r="B269" s="48"/>
      <c r="C269" s="268" t="s">
        <v>395</v>
      </c>
      <c r="D269" s="340"/>
      <c r="E269" s="175"/>
      <c r="F269" s="175"/>
      <c r="G269" s="175"/>
      <c r="H269" s="175"/>
      <c r="I269" s="175"/>
      <c r="J269" s="175"/>
      <c r="K269" s="175"/>
      <c r="L269" s="175"/>
      <c r="M269" s="175">
        <v>13185</v>
      </c>
      <c r="N269" s="175">
        <v>15438</v>
      </c>
    </row>
    <row r="270" spans="2:20" s="21" customFormat="1">
      <c r="B270" s="48"/>
      <c r="C270" s="267" t="s">
        <v>396</v>
      </c>
      <c r="D270" s="341"/>
      <c r="E270" s="182"/>
      <c r="F270" s="182"/>
      <c r="G270" s="182"/>
      <c r="H270" s="182"/>
      <c r="I270" s="182"/>
      <c r="J270" s="182"/>
      <c r="K270" s="182"/>
      <c r="L270" s="182"/>
      <c r="M270" s="182">
        <v>6949</v>
      </c>
      <c r="N270" s="182">
        <v>8183</v>
      </c>
      <c r="S270" s="24"/>
      <c r="T270" s="24"/>
    </row>
    <row r="271" spans="2:20">
      <c r="B271" s="48"/>
      <c r="C271" s="267" t="s">
        <v>397</v>
      </c>
      <c r="D271" s="341"/>
      <c r="E271" s="182"/>
      <c r="F271" s="182"/>
      <c r="G271" s="182"/>
      <c r="H271" s="182"/>
      <c r="I271" s="182"/>
      <c r="J271" s="182"/>
      <c r="K271" s="182"/>
      <c r="L271" s="182"/>
      <c r="M271" s="182">
        <v>6236</v>
      </c>
      <c r="N271" s="182">
        <v>7255</v>
      </c>
    </row>
    <row r="272" spans="2:20">
      <c r="B272" s="48"/>
      <c r="C272" s="266" t="s">
        <v>425</v>
      </c>
      <c r="D272" s="340"/>
      <c r="E272" s="175"/>
      <c r="F272" s="175"/>
      <c r="G272" s="175"/>
      <c r="H272" s="175"/>
      <c r="I272" s="175"/>
      <c r="J272" s="175"/>
      <c r="K272" s="175"/>
      <c r="L272" s="175"/>
      <c r="M272" s="175">
        <v>119277</v>
      </c>
      <c r="N272" s="175">
        <v>151569</v>
      </c>
    </row>
    <row r="273" spans="2:14">
      <c r="B273" s="48"/>
      <c r="C273" s="269" t="s">
        <v>399</v>
      </c>
      <c r="D273" s="341"/>
      <c r="E273" s="182"/>
      <c r="F273" s="182"/>
      <c r="G273" s="182"/>
      <c r="H273" s="182"/>
      <c r="I273" s="182"/>
      <c r="J273" s="182"/>
      <c r="K273" s="182"/>
      <c r="L273" s="182"/>
      <c r="M273" s="182">
        <v>102852</v>
      </c>
      <c r="N273" s="182">
        <v>131262</v>
      </c>
    </row>
    <row r="274" spans="2:14">
      <c r="B274" s="48"/>
      <c r="C274" s="267" t="s">
        <v>354</v>
      </c>
      <c r="D274" s="341"/>
      <c r="E274" s="182"/>
      <c r="F274" s="182"/>
      <c r="G274" s="182"/>
      <c r="H274" s="182"/>
      <c r="I274" s="182"/>
      <c r="J274" s="182"/>
      <c r="K274" s="182"/>
      <c r="L274" s="182"/>
      <c r="M274" s="182">
        <v>16425</v>
      </c>
      <c r="N274" s="182">
        <v>20307</v>
      </c>
    </row>
    <row r="275" spans="2:14">
      <c r="B275" s="48"/>
      <c r="C275" s="266" t="s">
        <v>355</v>
      </c>
      <c r="D275" s="340"/>
      <c r="E275" s="175">
        <f>+E276+E277+E278+E279</f>
        <v>0</v>
      </c>
      <c r="F275" s="175">
        <f t="shared" ref="F275:L275" si="32">+F276+F277+F278+F279</f>
        <v>0</v>
      </c>
      <c r="G275" s="175">
        <f t="shared" si="32"/>
        <v>0</v>
      </c>
      <c r="H275" s="175">
        <f t="shared" si="32"/>
        <v>0</v>
      </c>
      <c r="I275" s="175">
        <f t="shared" si="32"/>
        <v>0</v>
      </c>
      <c r="J275" s="175">
        <f t="shared" si="32"/>
        <v>0</v>
      </c>
      <c r="K275" s="175">
        <f t="shared" si="32"/>
        <v>0</v>
      </c>
      <c r="L275" s="175">
        <f t="shared" si="32"/>
        <v>0</v>
      </c>
      <c r="M275" s="175">
        <v>54038</v>
      </c>
      <c r="N275" s="175">
        <v>66098</v>
      </c>
    </row>
    <row r="276" spans="2:14">
      <c r="B276" s="48"/>
      <c r="C276" s="267" t="s">
        <v>356</v>
      </c>
      <c r="D276" s="341"/>
      <c r="E276" s="182"/>
      <c r="F276" s="182"/>
      <c r="G276" s="182"/>
      <c r="H276" s="182"/>
      <c r="I276" s="182"/>
      <c r="J276" s="182"/>
      <c r="K276" s="182"/>
      <c r="L276" s="182"/>
      <c r="M276" s="182">
        <v>28581</v>
      </c>
      <c r="N276" s="182">
        <v>33220</v>
      </c>
    </row>
    <row r="277" spans="2:14">
      <c r="B277" s="48"/>
      <c r="C277" s="267" t="s">
        <v>357</v>
      </c>
      <c r="D277" s="341"/>
      <c r="E277" s="182"/>
      <c r="F277" s="182"/>
      <c r="G277" s="182"/>
      <c r="H277" s="182"/>
      <c r="I277" s="182"/>
      <c r="J277" s="182"/>
      <c r="K277" s="182"/>
      <c r="L277" s="182"/>
      <c r="M277" s="182">
        <v>782</v>
      </c>
      <c r="N277" s="182">
        <v>806</v>
      </c>
    </row>
    <row r="278" spans="2:14">
      <c r="B278" s="48"/>
      <c r="C278" s="267" t="s">
        <v>358</v>
      </c>
      <c r="D278" s="341"/>
      <c r="E278" s="182"/>
      <c r="F278" s="182"/>
      <c r="G278" s="182"/>
      <c r="H278" s="182"/>
      <c r="I278" s="182"/>
      <c r="J278" s="182"/>
      <c r="K278" s="182"/>
      <c r="L278" s="182"/>
      <c r="M278" s="182">
        <v>855</v>
      </c>
      <c r="N278" s="182">
        <v>815</v>
      </c>
    </row>
    <row r="279" spans="2:14">
      <c r="B279" s="48"/>
      <c r="C279" s="267" t="s">
        <v>359</v>
      </c>
      <c r="D279" s="341"/>
      <c r="E279" s="182"/>
      <c r="F279" s="182"/>
      <c r="G279" s="182"/>
      <c r="H279" s="182"/>
      <c r="I279" s="182"/>
      <c r="J279" s="182"/>
      <c r="K279" s="182"/>
      <c r="L279" s="182"/>
      <c r="M279" s="182">
        <v>23820</v>
      </c>
      <c r="N279" s="182">
        <v>31257</v>
      </c>
    </row>
    <row r="280" spans="2:14">
      <c r="B280" s="48"/>
      <c r="C280" s="266" t="s">
        <v>428</v>
      </c>
      <c r="D280" s="340"/>
      <c r="E280" s="175">
        <f>+E282</f>
        <v>0</v>
      </c>
      <c r="F280" s="175">
        <f t="shared" ref="F280:L280" si="33">+F282</f>
        <v>0</v>
      </c>
      <c r="G280" s="175">
        <f t="shared" si="33"/>
        <v>0</v>
      </c>
      <c r="H280" s="175">
        <f t="shared" si="33"/>
        <v>0</v>
      </c>
      <c r="I280" s="175">
        <f t="shared" si="33"/>
        <v>0</v>
      </c>
      <c r="J280" s="175">
        <f t="shared" si="33"/>
        <v>0</v>
      </c>
      <c r="K280" s="175">
        <f t="shared" si="33"/>
        <v>0</v>
      </c>
      <c r="L280" s="175">
        <f t="shared" si="33"/>
        <v>0</v>
      </c>
      <c r="M280" s="175">
        <v>116</v>
      </c>
      <c r="N280" s="175">
        <v>171</v>
      </c>
    </row>
    <row r="281" spans="2:14" ht="13.5" hidden="1" customHeight="1">
      <c r="B281" s="48"/>
      <c r="C281" s="270"/>
      <c r="D281" s="341"/>
      <c r="E281" s="182"/>
      <c r="F281" s="182"/>
      <c r="G281" s="182"/>
      <c r="H281" s="182"/>
      <c r="I281" s="182"/>
      <c r="J281" s="182"/>
      <c r="K281" s="182"/>
      <c r="L281" s="182"/>
      <c r="M281" s="346">
        <v>116</v>
      </c>
      <c r="N281" s="346"/>
    </row>
    <row r="282" spans="2:14">
      <c r="B282" s="48"/>
      <c r="C282" s="267" t="s">
        <v>429</v>
      </c>
      <c r="D282" s="341"/>
      <c r="E282" s="182"/>
      <c r="F282" s="182"/>
      <c r="G282" s="182"/>
      <c r="H282" s="182"/>
      <c r="I282" s="182"/>
      <c r="J282" s="182"/>
      <c r="K282" s="182"/>
      <c r="L282" s="182"/>
      <c r="M282" s="205">
        <v>116</v>
      </c>
      <c r="N282" s="205">
        <v>171</v>
      </c>
    </row>
    <row r="283" spans="2:14">
      <c r="B283" s="61" t="s">
        <v>430</v>
      </c>
      <c r="C283" s="271"/>
      <c r="D283" s="342">
        <v>1</v>
      </c>
      <c r="E283" s="175"/>
      <c r="F283" s="175"/>
      <c r="G283" s="175"/>
      <c r="H283" s="175"/>
      <c r="I283" s="175"/>
      <c r="J283" s="175"/>
      <c r="K283" s="175"/>
      <c r="L283" s="175"/>
      <c r="M283" s="175">
        <v>287394</v>
      </c>
      <c r="N283" s="175">
        <f>N286+N289+N292+N297+N302+N306+N309+N312+N317</f>
        <v>310768</v>
      </c>
    </row>
    <row r="284" spans="2:14" ht="14.25" customHeight="1">
      <c r="B284" s="48"/>
      <c r="C284" s="266" t="s">
        <v>374</v>
      </c>
      <c r="D284" s="340"/>
      <c r="E284" s="175"/>
      <c r="F284" s="175"/>
      <c r="G284" s="175"/>
      <c r="H284" s="175"/>
      <c r="I284" s="175"/>
      <c r="J284" s="175"/>
      <c r="K284" s="175"/>
      <c r="L284" s="175"/>
      <c r="M284" s="175">
        <v>0</v>
      </c>
      <c r="N284" s="175">
        <v>0</v>
      </c>
    </row>
    <row r="285" spans="2:14" ht="16.5" customHeight="1">
      <c r="B285" s="48"/>
      <c r="C285" s="267" t="s">
        <v>375</v>
      </c>
      <c r="D285" s="341"/>
      <c r="E285" s="182"/>
      <c r="F285" s="182"/>
      <c r="G285" s="182"/>
      <c r="H285" s="182"/>
      <c r="I285" s="182"/>
      <c r="J285" s="182"/>
      <c r="K285" s="182"/>
      <c r="L285" s="182"/>
      <c r="M285" s="182">
        <v>0</v>
      </c>
      <c r="N285" s="182">
        <v>0</v>
      </c>
    </row>
    <row r="286" spans="2:14" ht="12.75" customHeight="1">
      <c r="B286" s="48"/>
      <c r="C286" s="266" t="s">
        <v>424</v>
      </c>
      <c r="D286" s="340"/>
      <c r="E286" s="175"/>
      <c r="F286" s="175"/>
      <c r="G286" s="175"/>
      <c r="H286" s="175"/>
      <c r="I286" s="175"/>
      <c r="J286" s="175"/>
      <c r="K286" s="175"/>
      <c r="L286" s="175"/>
      <c r="M286" s="175">
        <v>47462</v>
      </c>
      <c r="N286" s="175">
        <v>48434</v>
      </c>
    </row>
    <row r="287" spans="2:14">
      <c r="B287" s="48"/>
      <c r="C287" s="267" t="s">
        <v>376</v>
      </c>
      <c r="D287" s="341"/>
      <c r="E287" s="182"/>
      <c r="F287" s="182"/>
      <c r="G287" s="182"/>
      <c r="H287" s="182"/>
      <c r="I287" s="182"/>
      <c r="J287" s="182"/>
      <c r="K287" s="182"/>
      <c r="L287" s="182"/>
      <c r="M287" s="182">
        <v>47462</v>
      </c>
      <c r="N287" s="182">
        <v>48434</v>
      </c>
    </row>
    <row r="288" spans="2:14" ht="11.25" customHeight="1">
      <c r="B288" s="48"/>
      <c r="C288" s="267" t="s">
        <v>377</v>
      </c>
      <c r="D288" s="341"/>
      <c r="E288" s="182"/>
      <c r="F288" s="182"/>
      <c r="G288" s="182"/>
      <c r="H288" s="182"/>
      <c r="I288" s="182"/>
      <c r="J288" s="182"/>
      <c r="K288" s="182"/>
      <c r="L288" s="182"/>
      <c r="M288" s="182">
        <v>0</v>
      </c>
      <c r="N288" s="182">
        <v>0</v>
      </c>
    </row>
    <row r="289" spans="2:14" ht="11.25" customHeight="1">
      <c r="B289" s="48"/>
      <c r="C289" s="266" t="s">
        <v>378</v>
      </c>
      <c r="D289" s="340"/>
      <c r="E289" s="175"/>
      <c r="F289" s="175"/>
      <c r="G289" s="175"/>
      <c r="H289" s="175"/>
      <c r="I289" s="175"/>
      <c r="J289" s="175"/>
      <c r="K289" s="175"/>
      <c r="L289" s="175"/>
      <c r="M289" s="175">
        <v>13128</v>
      </c>
      <c r="N289" s="175">
        <v>15659</v>
      </c>
    </row>
    <row r="290" spans="2:14" ht="13.5" customHeight="1">
      <c r="B290" s="48"/>
      <c r="C290" s="267" t="s">
        <v>379</v>
      </c>
      <c r="D290" s="341">
        <v>2</v>
      </c>
      <c r="E290" s="182"/>
      <c r="F290" s="182"/>
      <c r="G290" s="182"/>
      <c r="H290" s="182"/>
      <c r="I290" s="182"/>
      <c r="J290" s="182"/>
      <c r="K290" s="182"/>
      <c r="L290" s="182"/>
      <c r="M290" s="182">
        <v>7030</v>
      </c>
      <c r="N290" s="182">
        <v>8907</v>
      </c>
    </row>
    <row r="291" spans="2:14" ht="13.5" customHeight="1">
      <c r="B291" s="48"/>
      <c r="C291" s="267" t="s">
        <v>380</v>
      </c>
      <c r="D291" s="341"/>
      <c r="E291" s="182"/>
      <c r="F291" s="182"/>
      <c r="G291" s="182"/>
      <c r="H291" s="182"/>
      <c r="I291" s="182"/>
      <c r="J291" s="182"/>
      <c r="K291" s="182"/>
      <c r="L291" s="182"/>
      <c r="M291" s="182">
        <v>6098</v>
      </c>
      <c r="N291" s="182">
        <v>6752</v>
      </c>
    </row>
    <row r="292" spans="2:14" ht="13.5" customHeight="1">
      <c r="B292" s="48"/>
      <c r="C292" s="266" t="s">
        <v>381</v>
      </c>
      <c r="D292" s="340"/>
      <c r="E292" s="175"/>
      <c r="F292" s="175"/>
      <c r="G292" s="175"/>
      <c r="H292" s="175"/>
      <c r="I292" s="175"/>
      <c r="J292" s="175"/>
      <c r="K292" s="175"/>
      <c r="L292" s="175"/>
      <c r="M292" s="175">
        <v>63446</v>
      </c>
      <c r="N292" s="175">
        <v>70571</v>
      </c>
    </row>
    <row r="293" spans="2:14" ht="13.5" customHeight="1">
      <c r="B293" s="48"/>
      <c r="C293" s="267" t="s">
        <v>382</v>
      </c>
      <c r="D293" s="341">
        <v>3</v>
      </c>
      <c r="E293" s="182"/>
      <c r="F293" s="182"/>
      <c r="G293" s="182"/>
      <c r="H293" s="182"/>
      <c r="I293" s="182"/>
      <c r="J293" s="182"/>
      <c r="K293" s="182"/>
      <c r="L293" s="182"/>
      <c r="M293" s="182">
        <v>14759</v>
      </c>
      <c r="N293" s="182">
        <v>16218</v>
      </c>
    </row>
    <row r="294" spans="2:14" ht="13.5" customHeight="1">
      <c r="B294" s="48"/>
      <c r="C294" s="267" t="s">
        <v>383</v>
      </c>
      <c r="D294" s="341"/>
      <c r="E294" s="182"/>
      <c r="F294" s="182"/>
      <c r="G294" s="182"/>
      <c r="H294" s="182"/>
      <c r="I294" s="182"/>
      <c r="J294" s="182"/>
      <c r="K294" s="182"/>
      <c r="L294" s="182"/>
      <c r="M294" s="182">
        <v>2780</v>
      </c>
      <c r="N294" s="182">
        <v>3541</v>
      </c>
    </row>
    <row r="295" spans="2:14" ht="13.5" customHeight="1">
      <c r="B295" s="48"/>
      <c r="C295" s="267" t="s">
        <v>384</v>
      </c>
      <c r="D295" s="341"/>
      <c r="E295" s="182"/>
      <c r="F295" s="182"/>
      <c r="G295" s="182"/>
      <c r="H295" s="182"/>
      <c r="I295" s="182"/>
      <c r="J295" s="182"/>
      <c r="K295" s="182"/>
      <c r="L295" s="182"/>
      <c r="M295" s="182">
        <v>33657</v>
      </c>
      <c r="N295" s="182">
        <v>36215</v>
      </c>
    </row>
    <row r="296" spans="2:14">
      <c r="B296" s="48"/>
      <c r="C296" s="267" t="s">
        <v>385</v>
      </c>
      <c r="D296" s="341"/>
      <c r="E296" s="182"/>
      <c r="F296" s="182"/>
      <c r="G296" s="182"/>
      <c r="H296" s="182"/>
      <c r="I296" s="182"/>
      <c r="J296" s="182"/>
      <c r="K296" s="182"/>
      <c r="L296" s="182"/>
      <c r="M296" s="182">
        <v>12250</v>
      </c>
      <c r="N296" s="182">
        <v>14597</v>
      </c>
    </row>
    <row r="297" spans="2:14">
      <c r="B297" s="48"/>
      <c r="C297" s="268" t="s">
        <v>386</v>
      </c>
      <c r="D297" s="340"/>
      <c r="E297" s="175"/>
      <c r="F297" s="175"/>
      <c r="G297" s="175"/>
      <c r="H297" s="175"/>
      <c r="I297" s="175"/>
      <c r="J297" s="175"/>
      <c r="K297" s="175"/>
      <c r="L297" s="175"/>
      <c r="M297" s="175">
        <v>25510</v>
      </c>
      <c r="N297" s="175">
        <v>26559</v>
      </c>
    </row>
    <row r="298" spans="2:14">
      <c r="B298" s="48"/>
      <c r="C298" s="267" t="s">
        <v>387</v>
      </c>
      <c r="D298" s="341"/>
      <c r="E298" s="182"/>
      <c r="F298" s="182"/>
      <c r="G298" s="182"/>
      <c r="H298" s="182"/>
      <c r="I298" s="182"/>
      <c r="J298" s="182"/>
      <c r="K298" s="182"/>
      <c r="L298" s="182"/>
      <c r="M298" s="182">
        <v>5481</v>
      </c>
      <c r="N298" s="182">
        <v>6728</v>
      </c>
    </row>
    <row r="299" spans="2:14">
      <c r="B299" s="48"/>
      <c r="C299" s="267" t="s">
        <v>388</v>
      </c>
      <c r="D299" s="341"/>
      <c r="E299" s="182"/>
      <c r="F299" s="182"/>
      <c r="G299" s="182"/>
      <c r="H299" s="182"/>
      <c r="I299" s="182"/>
      <c r="J299" s="182"/>
      <c r="K299" s="182"/>
      <c r="L299" s="182"/>
      <c r="M299" s="182">
        <v>6184</v>
      </c>
      <c r="N299" s="182">
        <v>6651</v>
      </c>
    </row>
    <row r="300" spans="2:14">
      <c r="B300" s="48"/>
      <c r="C300" s="267" t="s">
        <v>389</v>
      </c>
      <c r="D300" s="341"/>
      <c r="E300" s="182"/>
      <c r="F300" s="182"/>
      <c r="G300" s="182"/>
      <c r="H300" s="182"/>
      <c r="I300" s="182"/>
      <c r="J300" s="182"/>
      <c r="K300" s="182"/>
      <c r="L300" s="182"/>
      <c r="M300" s="182">
        <v>2190</v>
      </c>
      <c r="N300" s="182">
        <v>2234</v>
      </c>
    </row>
    <row r="301" spans="2:14">
      <c r="B301" s="48"/>
      <c r="C301" s="267" t="s">
        <v>390</v>
      </c>
      <c r="D301" s="341"/>
      <c r="E301" s="182"/>
      <c r="F301" s="182"/>
      <c r="G301" s="182"/>
      <c r="H301" s="182"/>
      <c r="I301" s="182"/>
      <c r="J301" s="182"/>
      <c r="K301" s="182"/>
      <c r="L301" s="182"/>
      <c r="M301" s="182">
        <v>11655</v>
      </c>
      <c r="N301" s="182">
        <v>10946</v>
      </c>
    </row>
    <row r="302" spans="2:14" ht="30">
      <c r="B302" s="48"/>
      <c r="C302" s="272" t="s">
        <v>391</v>
      </c>
      <c r="D302" s="340"/>
      <c r="E302" s="175"/>
      <c r="F302" s="175"/>
      <c r="G302" s="175"/>
      <c r="H302" s="175"/>
      <c r="I302" s="175"/>
      <c r="J302" s="175"/>
      <c r="K302" s="175"/>
      <c r="L302" s="175"/>
      <c r="M302" s="175">
        <v>73471</v>
      </c>
      <c r="N302" s="175">
        <v>81136</v>
      </c>
    </row>
    <row r="303" spans="2:14">
      <c r="B303" s="48"/>
      <c r="C303" s="267" t="s">
        <v>392</v>
      </c>
      <c r="D303" s="341">
        <v>4</v>
      </c>
      <c r="E303" s="182"/>
      <c r="F303" s="182"/>
      <c r="G303" s="182"/>
      <c r="H303" s="182"/>
      <c r="I303" s="182"/>
      <c r="J303" s="182"/>
      <c r="K303" s="182"/>
      <c r="L303" s="182"/>
      <c r="M303" s="182">
        <v>27197</v>
      </c>
      <c r="N303" s="182">
        <v>40025</v>
      </c>
    </row>
    <row r="304" spans="2:14">
      <c r="B304" s="48"/>
      <c r="C304" s="267" t="s">
        <v>393</v>
      </c>
      <c r="D304" s="341"/>
      <c r="E304" s="182"/>
      <c r="F304" s="182"/>
      <c r="G304" s="182"/>
      <c r="H304" s="182"/>
      <c r="I304" s="182"/>
      <c r="J304" s="182"/>
      <c r="K304" s="182"/>
      <c r="L304" s="182"/>
      <c r="M304" s="182">
        <v>30915</v>
      </c>
      <c r="N304" s="182">
        <v>24441</v>
      </c>
    </row>
    <row r="305" spans="2:14">
      <c r="B305" s="48"/>
      <c r="C305" s="267" t="s">
        <v>394</v>
      </c>
      <c r="D305" s="341"/>
      <c r="E305" s="182"/>
      <c r="F305" s="182"/>
      <c r="G305" s="182"/>
      <c r="H305" s="182"/>
      <c r="I305" s="182"/>
      <c r="J305" s="182"/>
      <c r="K305" s="182"/>
      <c r="L305" s="182"/>
      <c r="M305" s="182">
        <v>15359</v>
      </c>
      <c r="N305" s="182">
        <v>16670</v>
      </c>
    </row>
    <row r="306" spans="2:14">
      <c r="B306" s="48"/>
      <c r="C306" s="268" t="s">
        <v>395</v>
      </c>
      <c r="D306" s="340"/>
      <c r="E306" s="175"/>
      <c r="F306" s="175"/>
      <c r="G306" s="175"/>
      <c r="H306" s="175"/>
      <c r="I306" s="175"/>
      <c r="J306" s="175"/>
      <c r="K306" s="175"/>
      <c r="L306" s="175"/>
      <c r="M306" s="175">
        <v>12894</v>
      </c>
      <c r="N306" s="175">
        <v>12945</v>
      </c>
    </row>
    <row r="307" spans="2:14">
      <c r="B307" s="48"/>
      <c r="C307" s="267" t="s">
        <v>396</v>
      </c>
      <c r="D307" s="341"/>
      <c r="E307" s="182"/>
      <c r="F307" s="182"/>
      <c r="G307" s="182"/>
      <c r="H307" s="182"/>
      <c r="I307" s="182"/>
      <c r="J307" s="182"/>
      <c r="K307" s="182"/>
      <c r="L307" s="182"/>
      <c r="M307" s="182">
        <v>9708</v>
      </c>
      <c r="N307" s="182">
        <v>9666</v>
      </c>
    </row>
    <row r="308" spans="2:14">
      <c r="B308" s="48"/>
      <c r="C308" s="267" t="s">
        <v>397</v>
      </c>
      <c r="D308" s="341"/>
      <c r="E308" s="182"/>
      <c r="F308" s="182"/>
      <c r="G308" s="182"/>
      <c r="H308" s="182"/>
      <c r="I308" s="182"/>
      <c r="J308" s="182"/>
      <c r="K308" s="182"/>
      <c r="L308" s="182"/>
      <c r="M308" s="182">
        <v>3186</v>
      </c>
      <c r="N308" s="182">
        <v>3279</v>
      </c>
    </row>
    <row r="309" spans="2:14">
      <c r="B309" s="48"/>
      <c r="C309" s="266" t="s">
        <v>425</v>
      </c>
      <c r="D309" s="340"/>
      <c r="E309" s="175"/>
      <c r="F309" s="175"/>
      <c r="G309" s="175"/>
      <c r="H309" s="175"/>
      <c r="I309" s="175"/>
      <c r="J309" s="175"/>
      <c r="K309" s="175"/>
      <c r="L309" s="175"/>
      <c r="M309" s="175">
        <v>42191</v>
      </c>
      <c r="N309" s="175">
        <v>45768</v>
      </c>
    </row>
    <row r="310" spans="2:14">
      <c r="B310" s="48"/>
      <c r="C310" s="269" t="s">
        <v>399</v>
      </c>
      <c r="D310" s="341"/>
      <c r="E310" s="182"/>
      <c r="F310" s="182"/>
      <c r="G310" s="182"/>
      <c r="H310" s="182"/>
      <c r="I310" s="182"/>
      <c r="J310" s="182"/>
      <c r="K310" s="182"/>
      <c r="L310" s="182"/>
      <c r="M310" s="182">
        <v>36292</v>
      </c>
      <c r="N310" s="182">
        <v>39826</v>
      </c>
    </row>
    <row r="311" spans="2:14">
      <c r="B311" s="48"/>
      <c r="C311" s="267" t="s">
        <v>354</v>
      </c>
      <c r="D311" s="341"/>
      <c r="E311" s="182"/>
      <c r="F311" s="182"/>
      <c r="G311" s="182"/>
      <c r="H311" s="182"/>
      <c r="I311" s="182"/>
      <c r="J311" s="182"/>
      <c r="K311" s="182"/>
      <c r="L311" s="182"/>
      <c r="M311" s="182">
        <v>5899</v>
      </c>
      <c r="N311" s="182">
        <v>5942</v>
      </c>
    </row>
    <row r="312" spans="2:14">
      <c r="B312" s="48"/>
      <c r="C312" s="266" t="s">
        <v>355</v>
      </c>
      <c r="D312" s="340"/>
      <c r="E312" s="175">
        <f t="shared" ref="E312:L312" si="34">+E313+E314+E315+E316</f>
        <v>0</v>
      </c>
      <c r="F312" s="175">
        <f t="shared" si="34"/>
        <v>0</v>
      </c>
      <c r="G312" s="175">
        <f t="shared" si="34"/>
        <v>0</v>
      </c>
      <c r="H312" s="175">
        <f t="shared" si="34"/>
        <v>0</v>
      </c>
      <c r="I312" s="175">
        <f t="shared" si="34"/>
        <v>0</v>
      </c>
      <c r="J312" s="175">
        <f t="shared" si="34"/>
        <v>0</v>
      </c>
      <c r="K312" s="175">
        <f t="shared" si="34"/>
        <v>0</v>
      </c>
      <c r="L312" s="175">
        <f t="shared" si="34"/>
        <v>0</v>
      </c>
      <c r="M312" s="175">
        <v>8388</v>
      </c>
      <c r="N312" s="175">
        <v>9150</v>
      </c>
    </row>
    <row r="313" spans="2:14">
      <c r="B313" s="48"/>
      <c r="C313" s="267" t="s">
        <v>356</v>
      </c>
      <c r="D313" s="341"/>
      <c r="E313" s="182"/>
      <c r="F313" s="182"/>
      <c r="G313" s="182"/>
      <c r="H313" s="182"/>
      <c r="I313" s="182"/>
      <c r="J313" s="182"/>
      <c r="K313" s="182"/>
      <c r="L313" s="182"/>
      <c r="M313" s="182">
        <v>1097</v>
      </c>
      <c r="N313" s="182">
        <v>1400</v>
      </c>
    </row>
    <row r="314" spans="2:14">
      <c r="B314" s="48"/>
      <c r="C314" s="267" t="s">
        <v>357</v>
      </c>
      <c r="D314" s="341"/>
      <c r="E314" s="182"/>
      <c r="F314" s="182"/>
      <c r="G314" s="182"/>
      <c r="H314" s="182"/>
      <c r="I314" s="182"/>
      <c r="J314" s="182"/>
      <c r="K314" s="182"/>
      <c r="L314" s="182"/>
      <c r="M314" s="182">
        <v>877</v>
      </c>
      <c r="N314" s="182">
        <v>850</v>
      </c>
    </row>
    <row r="315" spans="2:14">
      <c r="B315" s="48"/>
      <c r="C315" s="267" t="s">
        <v>358</v>
      </c>
      <c r="D315" s="341"/>
      <c r="E315" s="182"/>
      <c r="F315" s="182"/>
      <c r="G315" s="182"/>
      <c r="H315" s="182"/>
      <c r="I315" s="182"/>
      <c r="J315" s="182"/>
      <c r="K315" s="182"/>
      <c r="L315" s="182"/>
      <c r="M315" s="182">
        <v>2536</v>
      </c>
      <c r="N315" s="182">
        <v>2750</v>
      </c>
    </row>
    <row r="316" spans="2:14">
      <c r="B316" s="48"/>
      <c r="C316" s="267" t="s">
        <v>359</v>
      </c>
      <c r="D316" s="341"/>
      <c r="E316" s="182"/>
      <c r="F316" s="182"/>
      <c r="G316" s="182"/>
      <c r="H316" s="182"/>
      <c r="I316" s="182"/>
      <c r="J316" s="182"/>
      <c r="K316" s="182"/>
      <c r="L316" s="182"/>
      <c r="M316" s="182">
        <v>3878</v>
      </c>
      <c r="N316" s="182">
        <v>4150</v>
      </c>
    </row>
    <row r="317" spans="2:14">
      <c r="B317" s="48"/>
      <c r="C317" s="266" t="s">
        <v>428</v>
      </c>
      <c r="D317" s="340"/>
      <c r="E317" s="175">
        <f>+E318</f>
        <v>0</v>
      </c>
      <c r="F317" s="175">
        <f t="shared" ref="F317:L317" si="35">+F318</f>
        <v>0</v>
      </c>
      <c r="G317" s="175">
        <f t="shared" si="35"/>
        <v>0</v>
      </c>
      <c r="H317" s="175">
        <f t="shared" si="35"/>
        <v>0</v>
      </c>
      <c r="I317" s="175">
        <f t="shared" si="35"/>
        <v>0</v>
      </c>
      <c r="J317" s="175">
        <f t="shared" si="35"/>
        <v>0</v>
      </c>
      <c r="K317" s="175">
        <f t="shared" si="35"/>
        <v>0</v>
      </c>
      <c r="L317" s="175">
        <f t="shared" si="35"/>
        <v>0</v>
      </c>
      <c r="M317" s="175">
        <v>904</v>
      </c>
      <c r="N317" s="175">
        <v>546</v>
      </c>
    </row>
    <row r="318" spans="2:14">
      <c r="B318" s="48"/>
      <c r="C318" s="267" t="s">
        <v>429</v>
      </c>
      <c r="D318" s="341"/>
      <c r="E318" s="182"/>
      <c r="F318" s="182"/>
      <c r="G318" s="182"/>
      <c r="H318" s="182"/>
      <c r="I318" s="182"/>
      <c r="J318" s="182"/>
      <c r="K318" s="182"/>
      <c r="L318" s="182"/>
      <c r="M318" s="182">
        <v>904</v>
      </c>
      <c r="N318" s="346">
        <v>546</v>
      </c>
    </row>
    <row r="319" spans="2:14">
      <c r="B319" s="48"/>
      <c r="C319" s="273"/>
      <c r="D319" s="343"/>
      <c r="E319" s="182"/>
      <c r="F319" s="182"/>
      <c r="G319" s="182"/>
      <c r="H319" s="182"/>
      <c r="I319" s="182"/>
      <c r="J319" s="182"/>
      <c r="K319" s="182"/>
      <c r="L319" s="182"/>
      <c r="M319" s="205"/>
      <c r="N319" s="205"/>
    </row>
    <row r="320" spans="2:14">
      <c r="B320" s="61" t="s">
        <v>431</v>
      </c>
      <c r="C320" s="271"/>
      <c r="D320" s="342"/>
      <c r="E320" s="175">
        <f>+E283+E246</f>
        <v>0</v>
      </c>
      <c r="F320" s="175">
        <f t="shared" ref="F320:N320" si="36">+F283+F246</f>
        <v>0</v>
      </c>
      <c r="G320" s="175">
        <f t="shared" si="36"/>
        <v>0</v>
      </c>
      <c r="H320" s="175">
        <f t="shared" si="36"/>
        <v>0</v>
      </c>
      <c r="I320" s="175">
        <f t="shared" si="36"/>
        <v>0</v>
      </c>
      <c r="J320" s="175">
        <f t="shared" si="36"/>
        <v>0</v>
      </c>
      <c r="K320" s="175">
        <f t="shared" si="36"/>
        <v>0</v>
      </c>
      <c r="L320" s="175">
        <f t="shared" si="36"/>
        <v>0</v>
      </c>
      <c r="M320" s="175">
        <f t="shared" si="36"/>
        <v>860178</v>
      </c>
      <c r="N320" s="175">
        <f t="shared" si="36"/>
        <v>983806</v>
      </c>
    </row>
    <row r="321" spans="2:14">
      <c r="B321" s="48"/>
      <c r="C321" s="266" t="s">
        <v>374</v>
      </c>
      <c r="D321" s="340"/>
      <c r="E321" s="175">
        <f>+E322</f>
        <v>0</v>
      </c>
      <c r="F321" s="175">
        <f t="shared" ref="F321:N321" si="37">+F322</f>
        <v>0</v>
      </c>
      <c r="G321" s="175">
        <f t="shared" si="37"/>
        <v>0</v>
      </c>
      <c r="H321" s="175">
        <f t="shared" si="37"/>
        <v>0</v>
      </c>
      <c r="I321" s="175">
        <f t="shared" si="37"/>
        <v>0</v>
      </c>
      <c r="J321" s="175">
        <f t="shared" si="37"/>
        <v>0</v>
      </c>
      <c r="K321" s="175">
        <f t="shared" si="37"/>
        <v>0</v>
      </c>
      <c r="L321" s="175">
        <f t="shared" si="37"/>
        <v>0</v>
      </c>
      <c r="M321" s="175">
        <f t="shared" si="37"/>
        <v>0</v>
      </c>
      <c r="N321" s="175">
        <f t="shared" si="37"/>
        <v>0</v>
      </c>
    </row>
    <row r="322" spans="2:14">
      <c r="B322" s="48"/>
      <c r="C322" s="267" t="s">
        <v>375</v>
      </c>
      <c r="D322" s="340"/>
      <c r="E322" s="175">
        <f t="shared" ref="E322:N322" si="38">+E248+E285</f>
        <v>0</v>
      </c>
      <c r="F322" s="175">
        <f t="shared" si="38"/>
        <v>0</v>
      </c>
      <c r="G322" s="175">
        <f t="shared" si="38"/>
        <v>0</v>
      </c>
      <c r="H322" s="175">
        <f t="shared" si="38"/>
        <v>0</v>
      </c>
      <c r="I322" s="175">
        <f t="shared" si="38"/>
        <v>0</v>
      </c>
      <c r="J322" s="175">
        <f t="shared" si="38"/>
        <v>0</v>
      </c>
      <c r="K322" s="175">
        <f t="shared" si="38"/>
        <v>0</v>
      </c>
      <c r="L322" s="175">
        <f t="shared" si="38"/>
        <v>0</v>
      </c>
      <c r="M322" s="175">
        <f t="shared" si="38"/>
        <v>0</v>
      </c>
      <c r="N322" s="175">
        <f t="shared" si="38"/>
        <v>0</v>
      </c>
    </row>
    <row r="323" spans="2:14">
      <c r="B323" s="48"/>
      <c r="C323" s="266" t="s">
        <v>424</v>
      </c>
      <c r="D323" s="340"/>
      <c r="E323" s="175">
        <f>+E324+E325</f>
        <v>0</v>
      </c>
      <c r="F323" s="175">
        <f t="shared" ref="F323:M323" si="39">+F324+F325</f>
        <v>0</v>
      </c>
      <c r="G323" s="175">
        <f t="shared" si="39"/>
        <v>0</v>
      </c>
      <c r="H323" s="175">
        <f t="shared" si="39"/>
        <v>0</v>
      </c>
      <c r="I323" s="175">
        <f t="shared" si="39"/>
        <v>0</v>
      </c>
      <c r="J323" s="175">
        <f t="shared" si="39"/>
        <v>0</v>
      </c>
      <c r="K323" s="175">
        <f t="shared" si="39"/>
        <v>0</v>
      </c>
      <c r="L323" s="175">
        <f t="shared" si="39"/>
        <v>0</v>
      </c>
      <c r="M323" s="175">
        <f t="shared" si="39"/>
        <v>115919</v>
      </c>
      <c r="N323" s="175">
        <f>N249+N286</f>
        <v>129363</v>
      </c>
    </row>
    <row r="324" spans="2:14">
      <c r="B324" s="48"/>
      <c r="C324" s="267" t="s">
        <v>376</v>
      </c>
      <c r="D324" s="340"/>
      <c r="E324" s="175">
        <f t="shared" ref="E324:M325" si="40">+E250+E287</f>
        <v>0</v>
      </c>
      <c r="F324" s="175">
        <f t="shared" si="40"/>
        <v>0</v>
      </c>
      <c r="G324" s="175">
        <f t="shared" si="40"/>
        <v>0</v>
      </c>
      <c r="H324" s="175">
        <f t="shared" si="40"/>
        <v>0</v>
      </c>
      <c r="I324" s="175">
        <f t="shared" si="40"/>
        <v>0</v>
      </c>
      <c r="J324" s="175">
        <f t="shared" si="40"/>
        <v>0</v>
      </c>
      <c r="K324" s="175">
        <f t="shared" si="40"/>
        <v>0</v>
      </c>
      <c r="L324" s="175">
        <f t="shared" si="40"/>
        <v>0</v>
      </c>
      <c r="M324" s="175">
        <f t="shared" si="40"/>
        <v>115919</v>
      </c>
      <c r="N324" s="175">
        <f t="shared" ref="N324:N356" si="41">N250+N287</f>
        <v>129363</v>
      </c>
    </row>
    <row r="325" spans="2:14">
      <c r="B325" s="48"/>
      <c r="C325" s="267" t="s">
        <v>377</v>
      </c>
      <c r="D325" s="340"/>
      <c r="E325" s="175">
        <f t="shared" si="40"/>
        <v>0</v>
      </c>
      <c r="F325" s="175">
        <f t="shared" si="40"/>
        <v>0</v>
      </c>
      <c r="G325" s="175">
        <f t="shared" si="40"/>
        <v>0</v>
      </c>
      <c r="H325" s="175">
        <f t="shared" si="40"/>
        <v>0</v>
      </c>
      <c r="I325" s="175">
        <f t="shared" si="40"/>
        <v>0</v>
      </c>
      <c r="J325" s="175">
        <f t="shared" si="40"/>
        <v>0</v>
      </c>
      <c r="K325" s="175">
        <f t="shared" si="40"/>
        <v>0</v>
      </c>
      <c r="L325" s="175">
        <f t="shared" si="40"/>
        <v>0</v>
      </c>
      <c r="M325" s="175">
        <f t="shared" si="40"/>
        <v>0</v>
      </c>
      <c r="N325" s="175">
        <f t="shared" si="41"/>
        <v>0</v>
      </c>
    </row>
    <row r="326" spans="2:14">
      <c r="B326" s="48"/>
      <c r="C326" s="266" t="s">
        <v>378</v>
      </c>
      <c r="D326" s="340"/>
      <c r="E326" s="175">
        <f>+E327+E328</f>
        <v>0</v>
      </c>
      <c r="F326" s="175">
        <f t="shared" ref="F326:M326" si="42">+F327+F328</f>
        <v>0</v>
      </c>
      <c r="G326" s="175">
        <f t="shared" si="42"/>
        <v>0</v>
      </c>
      <c r="H326" s="175">
        <f t="shared" si="42"/>
        <v>0</v>
      </c>
      <c r="I326" s="175">
        <f t="shared" si="42"/>
        <v>0</v>
      </c>
      <c r="J326" s="175">
        <f t="shared" si="42"/>
        <v>0</v>
      </c>
      <c r="K326" s="175">
        <f t="shared" si="42"/>
        <v>0</v>
      </c>
      <c r="L326" s="175">
        <f t="shared" si="42"/>
        <v>0</v>
      </c>
      <c r="M326" s="175">
        <f t="shared" si="42"/>
        <v>49197</v>
      </c>
      <c r="N326" s="175">
        <f t="shared" si="41"/>
        <v>56577</v>
      </c>
    </row>
    <row r="327" spans="2:14">
      <c r="B327" s="48"/>
      <c r="C327" s="267" t="s">
        <v>379</v>
      </c>
      <c r="D327" s="340">
        <v>2</v>
      </c>
      <c r="E327" s="175">
        <f t="shared" ref="E327:M328" si="43">+E253+E290</f>
        <v>0</v>
      </c>
      <c r="F327" s="175">
        <f t="shared" si="43"/>
        <v>0</v>
      </c>
      <c r="G327" s="175">
        <f t="shared" si="43"/>
        <v>0</v>
      </c>
      <c r="H327" s="175">
        <f t="shared" si="43"/>
        <v>0</v>
      </c>
      <c r="I327" s="175">
        <f t="shared" si="43"/>
        <v>0</v>
      </c>
      <c r="J327" s="175">
        <f t="shared" si="43"/>
        <v>0</v>
      </c>
      <c r="K327" s="175">
        <f t="shared" si="43"/>
        <v>0</v>
      </c>
      <c r="L327" s="175">
        <f t="shared" si="43"/>
        <v>0</v>
      </c>
      <c r="M327" s="175">
        <f t="shared" si="43"/>
        <v>36634</v>
      </c>
      <c r="N327" s="175">
        <f t="shared" si="41"/>
        <v>42559</v>
      </c>
    </row>
    <row r="328" spans="2:14">
      <c r="B328" s="48"/>
      <c r="C328" s="267" t="s">
        <v>380</v>
      </c>
      <c r="D328" s="340"/>
      <c r="E328" s="175">
        <f t="shared" si="43"/>
        <v>0</v>
      </c>
      <c r="F328" s="175">
        <f t="shared" si="43"/>
        <v>0</v>
      </c>
      <c r="G328" s="175">
        <f t="shared" si="43"/>
        <v>0</v>
      </c>
      <c r="H328" s="175">
        <f t="shared" si="43"/>
        <v>0</v>
      </c>
      <c r="I328" s="175">
        <f t="shared" si="43"/>
        <v>0</v>
      </c>
      <c r="J328" s="175">
        <f t="shared" si="43"/>
        <v>0</v>
      </c>
      <c r="K328" s="175">
        <f t="shared" si="43"/>
        <v>0</v>
      </c>
      <c r="L328" s="175">
        <f t="shared" si="43"/>
        <v>0</v>
      </c>
      <c r="M328" s="175">
        <f t="shared" si="43"/>
        <v>12563</v>
      </c>
      <c r="N328" s="175">
        <f t="shared" si="41"/>
        <v>14018</v>
      </c>
    </row>
    <row r="329" spans="2:14">
      <c r="B329" s="48"/>
      <c r="C329" s="274" t="s">
        <v>381</v>
      </c>
      <c r="D329" s="340"/>
      <c r="E329" s="175">
        <f>+E330+E331+E332+E333</f>
        <v>0</v>
      </c>
      <c r="F329" s="175">
        <f t="shared" ref="F329:M329" si="44">+F330+F331+F332+F333</f>
        <v>0</v>
      </c>
      <c r="G329" s="175">
        <f t="shared" si="44"/>
        <v>0</v>
      </c>
      <c r="H329" s="175">
        <f t="shared" si="44"/>
        <v>0</v>
      </c>
      <c r="I329" s="175">
        <f t="shared" si="44"/>
        <v>0</v>
      </c>
      <c r="J329" s="175">
        <f t="shared" si="44"/>
        <v>0</v>
      </c>
      <c r="K329" s="175">
        <f t="shared" si="44"/>
        <v>0</v>
      </c>
      <c r="L329" s="175">
        <f t="shared" si="44"/>
        <v>0</v>
      </c>
      <c r="M329" s="175">
        <f t="shared" si="44"/>
        <v>230874</v>
      </c>
      <c r="N329" s="175">
        <f t="shared" si="41"/>
        <v>256759</v>
      </c>
    </row>
    <row r="330" spans="2:14">
      <c r="B330" s="48"/>
      <c r="C330" s="267" t="s">
        <v>382</v>
      </c>
      <c r="D330" s="340">
        <v>3</v>
      </c>
      <c r="E330" s="175">
        <f t="shared" ref="E330:M333" si="45">+E256+E293</f>
        <v>0</v>
      </c>
      <c r="F330" s="175">
        <f t="shared" si="45"/>
        <v>0</v>
      </c>
      <c r="G330" s="175">
        <f t="shared" si="45"/>
        <v>0</v>
      </c>
      <c r="H330" s="175">
        <f t="shared" si="45"/>
        <v>0</v>
      </c>
      <c r="I330" s="175">
        <f t="shared" si="45"/>
        <v>0</v>
      </c>
      <c r="J330" s="175">
        <f t="shared" si="45"/>
        <v>0</v>
      </c>
      <c r="K330" s="175">
        <f t="shared" si="45"/>
        <v>0</v>
      </c>
      <c r="L330" s="175">
        <f t="shared" si="45"/>
        <v>0</v>
      </c>
      <c r="M330" s="175">
        <f t="shared" si="45"/>
        <v>45766</v>
      </c>
      <c r="N330" s="175">
        <f t="shared" si="41"/>
        <v>51685</v>
      </c>
    </row>
    <row r="331" spans="2:14">
      <c r="B331" s="48"/>
      <c r="C331" s="267" t="s">
        <v>383</v>
      </c>
      <c r="D331" s="340"/>
      <c r="E331" s="175">
        <f t="shared" si="45"/>
        <v>0</v>
      </c>
      <c r="F331" s="175">
        <f t="shared" si="45"/>
        <v>0</v>
      </c>
      <c r="G331" s="175">
        <f t="shared" si="45"/>
        <v>0</v>
      </c>
      <c r="H331" s="175">
        <f t="shared" si="45"/>
        <v>0</v>
      </c>
      <c r="I331" s="175">
        <f t="shared" si="45"/>
        <v>0</v>
      </c>
      <c r="J331" s="175">
        <f t="shared" si="45"/>
        <v>0</v>
      </c>
      <c r="K331" s="175">
        <f t="shared" si="45"/>
        <v>0</v>
      </c>
      <c r="L331" s="175">
        <f t="shared" si="45"/>
        <v>0</v>
      </c>
      <c r="M331" s="175">
        <f t="shared" si="45"/>
        <v>7038</v>
      </c>
      <c r="N331" s="175">
        <f t="shared" si="41"/>
        <v>7666</v>
      </c>
    </row>
    <row r="332" spans="2:14">
      <c r="B332" s="48"/>
      <c r="C332" s="267" t="s">
        <v>384</v>
      </c>
      <c r="D332" s="340"/>
      <c r="E332" s="175">
        <f t="shared" si="45"/>
        <v>0</v>
      </c>
      <c r="F332" s="175">
        <f t="shared" si="45"/>
        <v>0</v>
      </c>
      <c r="G332" s="175">
        <f t="shared" si="45"/>
        <v>0</v>
      </c>
      <c r="H332" s="175">
        <f t="shared" si="45"/>
        <v>0</v>
      </c>
      <c r="I332" s="175">
        <f t="shared" si="45"/>
        <v>0</v>
      </c>
      <c r="J332" s="175">
        <f t="shared" si="45"/>
        <v>0</v>
      </c>
      <c r="K332" s="175">
        <f t="shared" si="45"/>
        <v>0</v>
      </c>
      <c r="L332" s="175">
        <f t="shared" si="45"/>
        <v>0</v>
      </c>
      <c r="M332" s="175">
        <f t="shared" si="45"/>
        <v>133783</v>
      </c>
      <c r="N332" s="175">
        <f t="shared" si="41"/>
        <v>150902</v>
      </c>
    </row>
    <row r="333" spans="2:14">
      <c r="B333" s="48"/>
      <c r="C333" s="267" t="s">
        <v>385</v>
      </c>
      <c r="D333" s="340"/>
      <c r="E333" s="175">
        <f t="shared" si="45"/>
        <v>0</v>
      </c>
      <c r="F333" s="175">
        <f t="shared" si="45"/>
        <v>0</v>
      </c>
      <c r="G333" s="175">
        <f t="shared" si="45"/>
        <v>0</v>
      </c>
      <c r="H333" s="175">
        <f t="shared" si="45"/>
        <v>0</v>
      </c>
      <c r="I333" s="175">
        <f t="shared" si="45"/>
        <v>0</v>
      </c>
      <c r="J333" s="175">
        <f t="shared" si="45"/>
        <v>0</v>
      </c>
      <c r="K333" s="175">
        <f t="shared" si="45"/>
        <v>0</v>
      </c>
      <c r="L333" s="175">
        <f t="shared" si="45"/>
        <v>0</v>
      </c>
      <c r="M333" s="175">
        <f t="shared" si="45"/>
        <v>44287</v>
      </c>
      <c r="N333" s="175">
        <f t="shared" si="41"/>
        <v>46506</v>
      </c>
    </row>
    <row r="334" spans="2:14">
      <c r="B334" s="48"/>
      <c r="C334" s="268" t="s">
        <v>386</v>
      </c>
      <c r="D334" s="340"/>
      <c r="E334" s="175">
        <f>+E297+E260</f>
        <v>0</v>
      </c>
      <c r="F334" s="175">
        <f t="shared" ref="F334:M334" si="46">+F297+F260</f>
        <v>0</v>
      </c>
      <c r="G334" s="175">
        <f t="shared" si="46"/>
        <v>0</v>
      </c>
      <c r="H334" s="175">
        <f t="shared" si="46"/>
        <v>0</v>
      </c>
      <c r="I334" s="175">
        <f t="shared" si="46"/>
        <v>0</v>
      </c>
      <c r="J334" s="175">
        <f t="shared" si="46"/>
        <v>0</v>
      </c>
      <c r="K334" s="175">
        <f t="shared" si="46"/>
        <v>0</v>
      </c>
      <c r="L334" s="175">
        <f t="shared" si="46"/>
        <v>0</v>
      </c>
      <c r="M334" s="175">
        <f t="shared" si="46"/>
        <v>61672</v>
      </c>
      <c r="N334" s="175">
        <f t="shared" si="41"/>
        <v>66692</v>
      </c>
    </row>
    <row r="335" spans="2:14">
      <c r="B335" s="48"/>
      <c r="C335" s="267" t="s">
        <v>387</v>
      </c>
      <c r="D335" s="340"/>
      <c r="E335" s="175">
        <f t="shared" ref="E335:M338" si="47">+E261+E298</f>
        <v>0</v>
      </c>
      <c r="F335" s="175">
        <f t="shared" si="47"/>
        <v>0</v>
      </c>
      <c r="G335" s="175">
        <f t="shared" si="47"/>
        <v>0</v>
      </c>
      <c r="H335" s="175">
        <f t="shared" si="47"/>
        <v>0</v>
      </c>
      <c r="I335" s="175">
        <f t="shared" si="47"/>
        <v>0</v>
      </c>
      <c r="J335" s="175">
        <f t="shared" si="47"/>
        <v>0</v>
      </c>
      <c r="K335" s="175">
        <f t="shared" si="47"/>
        <v>0</v>
      </c>
      <c r="L335" s="175">
        <f t="shared" si="47"/>
        <v>0</v>
      </c>
      <c r="M335" s="175">
        <f t="shared" si="47"/>
        <v>5938</v>
      </c>
      <c r="N335" s="175">
        <f t="shared" si="41"/>
        <v>7281</v>
      </c>
    </row>
    <row r="336" spans="2:14">
      <c r="B336" s="48"/>
      <c r="C336" s="267" t="s">
        <v>388</v>
      </c>
      <c r="D336" s="340"/>
      <c r="E336" s="175">
        <f t="shared" si="47"/>
        <v>0</v>
      </c>
      <c r="F336" s="175">
        <f t="shared" si="47"/>
        <v>0</v>
      </c>
      <c r="G336" s="175">
        <f t="shared" si="47"/>
        <v>0</v>
      </c>
      <c r="H336" s="175">
        <f t="shared" si="47"/>
        <v>0</v>
      </c>
      <c r="I336" s="175">
        <f t="shared" si="47"/>
        <v>0</v>
      </c>
      <c r="J336" s="175">
        <f t="shared" si="47"/>
        <v>0</v>
      </c>
      <c r="K336" s="175">
        <f t="shared" si="47"/>
        <v>0</v>
      </c>
      <c r="L336" s="175">
        <f t="shared" si="47"/>
        <v>0</v>
      </c>
      <c r="M336" s="175">
        <f t="shared" si="47"/>
        <v>7757</v>
      </c>
      <c r="N336" s="175">
        <f t="shared" si="41"/>
        <v>8419</v>
      </c>
    </row>
    <row r="337" spans="2:14">
      <c r="B337" s="48"/>
      <c r="C337" s="267" t="s">
        <v>389</v>
      </c>
      <c r="D337" s="340"/>
      <c r="E337" s="175">
        <f t="shared" si="47"/>
        <v>0</v>
      </c>
      <c r="F337" s="175">
        <f t="shared" si="47"/>
        <v>0</v>
      </c>
      <c r="G337" s="175">
        <f t="shared" si="47"/>
        <v>0</v>
      </c>
      <c r="H337" s="175">
        <f t="shared" si="47"/>
        <v>0</v>
      </c>
      <c r="I337" s="175">
        <f t="shared" si="47"/>
        <v>0</v>
      </c>
      <c r="J337" s="175">
        <f t="shared" si="47"/>
        <v>0</v>
      </c>
      <c r="K337" s="175">
        <f t="shared" si="47"/>
        <v>0</v>
      </c>
      <c r="L337" s="175">
        <f t="shared" si="47"/>
        <v>0</v>
      </c>
      <c r="M337" s="175">
        <f t="shared" si="47"/>
        <v>13476</v>
      </c>
      <c r="N337" s="175">
        <f t="shared" si="41"/>
        <v>2235</v>
      </c>
    </row>
    <row r="338" spans="2:14">
      <c r="B338" s="48"/>
      <c r="C338" s="267" t="s">
        <v>390</v>
      </c>
      <c r="D338" s="340"/>
      <c r="E338" s="175">
        <f t="shared" si="47"/>
        <v>0</v>
      </c>
      <c r="F338" s="175">
        <f t="shared" si="47"/>
        <v>0</v>
      </c>
      <c r="G338" s="175">
        <f t="shared" si="47"/>
        <v>0</v>
      </c>
      <c r="H338" s="175">
        <f t="shared" si="47"/>
        <v>0</v>
      </c>
      <c r="I338" s="175">
        <f t="shared" si="47"/>
        <v>0</v>
      </c>
      <c r="J338" s="175">
        <f t="shared" si="47"/>
        <v>0</v>
      </c>
      <c r="K338" s="175">
        <f t="shared" si="47"/>
        <v>0</v>
      </c>
      <c r="L338" s="175">
        <f t="shared" si="47"/>
        <v>0</v>
      </c>
      <c r="M338" s="175">
        <f t="shared" si="47"/>
        <v>34501</v>
      </c>
      <c r="N338" s="175">
        <f t="shared" si="41"/>
        <v>48757</v>
      </c>
    </row>
    <row r="339" spans="2:14" ht="30">
      <c r="B339" s="48"/>
      <c r="C339" s="272" t="s">
        <v>391</v>
      </c>
      <c r="D339" s="340"/>
      <c r="E339" s="175">
        <f>+E340+E341+E342</f>
        <v>0</v>
      </c>
      <c r="F339" s="175">
        <f t="shared" ref="F339:M339" si="48">+F340+F341+F342</f>
        <v>0</v>
      </c>
      <c r="G339" s="175">
        <f t="shared" si="48"/>
        <v>0</v>
      </c>
      <c r="H339" s="175">
        <f t="shared" si="48"/>
        <v>0</v>
      </c>
      <c r="I339" s="175">
        <f t="shared" si="48"/>
        <v>0</v>
      </c>
      <c r="J339" s="175">
        <f t="shared" si="48"/>
        <v>0</v>
      </c>
      <c r="K339" s="175">
        <f t="shared" si="48"/>
        <v>0</v>
      </c>
      <c r="L339" s="175">
        <f t="shared" si="48"/>
        <v>0</v>
      </c>
      <c r="M339" s="175">
        <f t="shared" si="48"/>
        <v>151523</v>
      </c>
      <c r="N339" s="175">
        <f t="shared" si="41"/>
        <v>172730</v>
      </c>
    </row>
    <row r="340" spans="2:14">
      <c r="B340" s="48"/>
      <c r="C340" s="267" t="s">
        <v>392</v>
      </c>
      <c r="D340" s="340">
        <v>4</v>
      </c>
      <c r="E340" s="175">
        <f t="shared" ref="E340:M345" si="49">+E266+E303</f>
        <v>0</v>
      </c>
      <c r="F340" s="175">
        <f t="shared" si="49"/>
        <v>0</v>
      </c>
      <c r="G340" s="175">
        <f t="shared" si="49"/>
        <v>0</v>
      </c>
      <c r="H340" s="175">
        <f t="shared" si="49"/>
        <v>0</v>
      </c>
      <c r="I340" s="175">
        <f t="shared" si="49"/>
        <v>0</v>
      </c>
      <c r="J340" s="175">
        <f t="shared" si="49"/>
        <v>0</v>
      </c>
      <c r="K340" s="175">
        <f t="shared" si="49"/>
        <v>0</v>
      </c>
      <c r="L340" s="175">
        <f t="shared" si="49"/>
        <v>0</v>
      </c>
      <c r="M340" s="175">
        <f t="shared" si="49"/>
        <v>65686</v>
      </c>
      <c r="N340" s="175">
        <f t="shared" si="41"/>
        <v>85317</v>
      </c>
    </row>
    <row r="341" spans="2:14">
      <c r="B341" s="48"/>
      <c r="C341" s="267" t="s">
        <v>393</v>
      </c>
      <c r="D341" s="340"/>
      <c r="E341" s="175">
        <f t="shared" si="49"/>
        <v>0</v>
      </c>
      <c r="F341" s="175">
        <f t="shared" si="49"/>
        <v>0</v>
      </c>
      <c r="G341" s="175">
        <f t="shared" si="49"/>
        <v>0</v>
      </c>
      <c r="H341" s="175">
        <f t="shared" si="49"/>
        <v>0</v>
      </c>
      <c r="I341" s="175">
        <f t="shared" si="49"/>
        <v>0</v>
      </c>
      <c r="J341" s="175">
        <f t="shared" si="49"/>
        <v>0</v>
      </c>
      <c r="K341" s="175">
        <f t="shared" si="49"/>
        <v>0</v>
      </c>
      <c r="L341" s="175">
        <f t="shared" si="49"/>
        <v>0</v>
      </c>
      <c r="M341" s="175">
        <f t="shared" si="49"/>
        <v>47480</v>
      </c>
      <c r="N341" s="175">
        <f t="shared" si="41"/>
        <v>43066</v>
      </c>
    </row>
    <row r="342" spans="2:14">
      <c r="B342" s="48"/>
      <c r="C342" s="267" t="s">
        <v>394</v>
      </c>
      <c r="D342" s="340"/>
      <c r="E342" s="175">
        <f t="shared" si="49"/>
        <v>0</v>
      </c>
      <c r="F342" s="175">
        <f t="shared" si="49"/>
        <v>0</v>
      </c>
      <c r="G342" s="175">
        <f t="shared" si="49"/>
        <v>0</v>
      </c>
      <c r="H342" s="175">
        <f t="shared" si="49"/>
        <v>0</v>
      </c>
      <c r="I342" s="175">
        <f t="shared" si="49"/>
        <v>0</v>
      </c>
      <c r="J342" s="175">
        <f t="shared" si="49"/>
        <v>0</v>
      </c>
      <c r="K342" s="175">
        <f t="shared" si="49"/>
        <v>0</v>
      </c>
      <c r="L342" s="175">
        <f t="shared" si="49"/>
        <v>0</v>
      </c>
      <c r="M342" s="175">
        <f t="shared" si="49"/>
        <v>38357</v>
      </c>
      <c r="N342" s="175">
        <f t="shared" si="41"/>
        <v>44347</v>
      </c>
    </row>
    <row r="343" spans="2:14">
      <c r="B343" s="48"/>
      <c r="C343" s="268" t="s">
        <v>395</v>
      </c>
      <c r="D343" s="340"/>
      <c r="E343" s="175">
        <f>+E269+E306</f>
        <v>0</v>
      </c>
      <c r="F343" s="175">
        <f t="shared" si="49"/>
        <v>0</v>
      </c>
      <c r="G343" s="175">
        <f t="shared" si="49"/>
        <v>0</v>
      </c>
      <c r="H343" s="175">
        <f t="shared" si="49"/>
        <v>0</v>
      </c>
      <c r="I343" s="175">
        <f t="shared" si="49"/>
        <v>0</v>
      </c>
      <c r="J343" s="175">
        <f t="shared" si="49"/>
        <v>0</v>
      </c>
      <c r="K343" s="175">
        <f t="shared" si="49"/>
        <v>0</v>
      </c>
      <c r="L343" s="175">
        <f t="shared" si="49"/>
        <v>0</v>
      </c>
      <c r="M343" s="175">
        <f t="shared" si="49"/>
        <v>26079</v>
      </c>
      <c r="N343" s="175">
        <f t="shared" si="41"/>
        <v>28383</v>
      </c>
    </row>
    <row r="344" spans="2:14">
      <c r="B344" s="48"/>
      <c r="C344" s="267" t="s">
        <v>396</v>
      </c>
      <c r="D344" s="340"/>
      <c r="E344" s="175">
        <f>+E270+E307</f>
        <v>0</v>
      </c>
      <c r="F344" s="175">
        <f t="shared" si="49"/>
        <v>0</v>
      </c>
      <c r="G344" s="175">
        <f t="shared" si="49"/>
        <v>0</v>
      </c>
      <c r="H344" s="175">
        <f t="shared" si="49"/>
        <v>0</v>
      </c>
      <c r="I344" s="175">
        <f t="shared" si="49"/>
        <v>0</v>
      </c>
      <c r="J344" s="175">
        <f t="shared" si="49"/>
        <v>0</v>
      </c>
      <c r="K344" s="175">
        <f t="shared" si="49"/>
        <v>0</v>
      </c>
      <c r="L344" s="175">
        <f t="shared" si="49"/>
        <v>0</v>
      </c>
      <c r="M344" s="175">
        <f t="shared" si="49"/>
        <v>16657</v>
      </c>
      <c r="N344" s="175">
        <f t="shared" si="41"/>
        <v>17849</v>
      </c>
    </row>
    <row r="345" spans="2:14">
      <c r="B345" s="48"/>
      <c r="C345" s="267" t="s">
        <v>397</v>
      </c>
      <c r="D345" s="340"/>
      <c r="E345" s="175">
        <f>+E271+E308</f>
        <v>0</v>
      </c>
      <c r="F345" s="175">
        <f t="shared" si="49"/>
        <v>0</v>
      </c>
      <c r="G345" s="175">
        <f t="shared" si="49"/>
        <v>0</v>
      </c>
      <c r="H345" s="175">
        <f t="shared" si="49"/>
        <v>0</v>
      </c>
      <c r="I345" s="175">
        <f t="shared" si="49"/>
        <v>0</v>
      </c>
      <c r="J345" s="175">
        <f t="shared" si="49"/>
        <v>0</v>
      </c>
      <c r="K345" s="175">
        <f t="shared" si="49"/>
        <v>0</v>
      </c>
      <c r="L345" s="175">
        <f t="shared" si="49"/>
        <v>0</v>
      </c>
      <c r="M345" s="175">
        <f t="shared" si="49"/>
        <v>9422</v>
      </c>
      <c r="N345" s="175">
        <f t="shared" si="41"/>
        <v>10534</v>
      </c>
    </row>
    <row r="346" spans="2:14">
      <c r="B346" s="48"/>
      <c r="C346" s="266" t="s">
        <v>398</v>
      </c>
      <c r="D346" s="340"/>
      <c r="E346" s="175">
        <f>+E347+E348</f>
        <v>0</v>
      </c>
      <c r="F346" s="175">
        <f t="shared" ref="F346:M346" si="50">+F347+F348</f>
        <v>0</v>
      </c>
      <c r="G346" s="175">
        <f t="shared" si="50"/>
        <v>0</v>
      </c>
      <c r="H346" s="175">
        <f t="shared" si="50"/>
        <v>0</v>
      </c>
      <c r="I346" s="175">
        <f t="shared" si="50"/>
        <v>0</v>
      </c>
      <c r="J346" s="175">
        <f t="shared" si="50"/>
        <v>0</v>
      </c>
      <c r="K346" s="175">
        <f t="shared" si="50"/>
        <v>0</v>
      </c>
      <c r="L346" s="175">
        <f t="shared" si="50"/>
        <v>0</v>
      </c>
      <c r="M346" s="175">
        <f t="shared" si="50"/>
        <v>161468</v>
      </c>
      <c r="N346" s="175">
        <f t="shared" si="41"/>
        <v>197337</v>
      </c>
    </row>
    <row r="347" spans="2:14">
      <c r="B347" s="48"/>
      <c r="C347" s="269" t="s">
        <v>399</v>
      </c>
      <c r="D347" s="340"/>
      <c r="E347" s="175">
        <f>+E273+E310</f>
        <v>0</v>
      </c>
      <c r="F347" s="175">
        <f t="shared" ref="F347:M348" si="51">+F273+F310</f>
        <v>0</v>
      </c>
      <c r="G347" s="175">
        <f t="shared" si="51"/>
        <v>0</v>
      </c>
      <c r="H347" s="175">
        <f t="shared" si="51"/>
        <v>0</v>
      </c>
      <c r="I347" s="175">
        <f t="shared" si="51"/>
        <v>0</v>
      </c>
      <c r="J347" s="175">
        <f t="shared" si="51"/>
        <v>0</v>
      </c>
      <c r="K347" s="175">
        <f t="shared" si="51"/>
        <v>0</v>
      </c>
      <c r="L347" s="175">
        <f t="shared" si="51"/>
        <v>0</v>
      </c>
      <c r="M347" s="175">
        <f t="shared" si="51"/>
        <v>139144</v>
      </c>
      <c r="N347" s="175">
        <f t="shared" si="41"/>
        <v>171088</v>
      </c>
    </row>
    <row r="348" spans="2:14">
      <c r="B348" s="48"/>
      <c r="C348" s="267" t="s">
        <v>354</v>
      </c>
      <c r="D348" s="340"/>
      <c r="E348" s="175">
        <f>+E274+E311</f>
        <v>0</v>
      </c>
      <c r="F348" s="175">
        <f t="shared" si="51"/>
        <v>0</v>
      </c>
      <c r="G348" s="175">
        <f t="shared" si="51"/>
        <v>0</v>
      </c>
      <c r="H348" s="175">
        <f t="shared" si="51"/>
        <v>0</v>
      </c>
      <c r="I348" s="175">
        <f t="shared" si="51"/>
        <v>0</v>
      </c>
      <c r="J348" s="175">
        <f t="shared" si="51"/>
        <v>0</v>
      </c>
      <c r="K348" s="175">
        <f t="shared" si="51"/>
        <v>0</v>
      </c>
      <c r="L348" s="175">
        <f t="shared" si="51"/>
        <v>0</v>
      </c>
      <c r="M348" s="175">
        <f t="shared" si="51"/>
        <v>22324</v>
      </c>
      <c r="N348" s="175">
        <f t="shared" si="41"/>
        <v>26249</v>
      </c>
    </row>
    <row r="349" spans="2:14">
      <c r="B349" s="48"/>
      <c r="C349" s="266" t="s">
        <v>355</v>
      </c>
      <c r="D349" s="340"/>
      <c r="E349" s="175">
        <f>+E350+E351+E352+E353</f>
        <v>0</v>
      </c>
      <c r="F349" s="175">
        <f t="shared" ref="F349:M349" si="52">+F350+F351+F352+F353</f>
        <v>0</v>
      </c>
      <c r="G349" s="175">
        <f t="shared" si="52"/>
        <v>0</v>
      </c>
      <c r="H349" s="175">
        <f t="shared" si="52"/>
        <v>0</v>
      </c>
      <c r="I349" s="175">
        <f t="shared" si="52"/>
        <v>0</v>
      </c>
      <c r="J349" s="175">
        <f t="shared" si="52"/>
        <v>0</v>
      </c>
      <c r="K349" s="175">
        <f t="shared" si="52"/>
        <v>0</v>
      </c>
      <c r="L349" s="175">
        <f t="shared" si="52"/>
        <v>0</v>
      </c>
      <c r="M349" s="175">
        <f t="shared" si="52"/>
        <v>62426</v>
      </c>
      <c r="N349" s="175">
        <f t="shared" si="41"/>
        <v>75248</v>
      </c>
    </row>
    <row r="350" spans="2:14">
      <c r="B350" s="48"/>
      <c r="C350" s="267" t="s">
        <v>356</v>
      </c>
      <c r="D350" s="340"/>
      <c r="E350" s="175">
        <f>+E276+E313</f>
        <v>0</v>
      </c>
      <c r="F350" s="175">
        <f t="shared" ref="F350:M350" si="53">+F276+F313</f>
        <v>0</v>
      </c>
      <c r="G350" s="175">
        <f t="shared" si="53"/>
        <v>0</v>
      </c>
      <c r="H350" s="175">
        <f t="shared" si="53"/>
        <v>0</v>
      </c>
      <c r="I350" s="175">
        <f t="shared" si="53"/>
        <v>0</v>
      </c>
      <c r="J350" s="175">
        <f t="shared" si="53"/>
        <v>0</v>
      </c>
      <c r="K350" s="175">
        <f t="shared" si="53"/>
        <v>0</v>
      </c>
      <c r="L350" s="175">
        <f t="shared" si="53"/>
        <v>0</v>
      </c>
      <c r="M350" s="175">
        <f t="shared" si="53"/>
        <v>29678</v>
      </c>
      <c r="N350" s="175">
        <f t="shared" si="41"/>
        <v>34620</v>
      </c>
    </row>
    <row r="351" spans="2:14">
      <c r="B351" s="48"/>
      <c r="C351" s="267" t="s">
        <v>357</v>
      </c>
      <c r="D351" s="340"/>
      <c r="E351" s="175">
        <f t="shared" ref="E351:M353" si="54">+E277+E314</f>
        <v>0</v>
      </c>
      <c r="F351" s="175">
        <f t="shared" si="54"/>
        <v>0</v>
      </c>
      <c r="G351" s="175">
        <f t="shared" si="54"/>
        <v>0</v>
      </c>
      <c r="H351" s="175">
        <f t="shared" si="54"/>
        <v>0</v>
      </c>
      <c r="I351" s="175">
        <f t="shared" si="54"/>
        <v>0</v>
      </c>
      <c r="J351" s="175">
        <f t="shared" si="54"/>
        <v>0</v>
      </c>
      <c r="K351" s="175">
        <f t="shared" si="54"/>
        <v>0</v>
      </c>
      <c r="L351" s="175">
        <f t="shared" si="54"/>
        <v>0</v>
      </c>
      <c r="M351" s="175">
        <f t="shared" si="54"/>
        <v>1659</v>
      </c>
      <c r="N351" s="175">
        <f t="shared" si="41"/>
        <v>1656</v>
      </c>
    </row>
    <row r="352" spans="2:14">
      <c r="B352" s="48"/>
      <c r="C352" s="267" t="s">
        <v>358</v>
      </c>
      <c r="D352" s="340"/>
      <c r="E352" s="175">
        <f t="shared" si="54"/>
        <v>0</v>
      </c>
      <c r="F352" s="175">
        <f t="shared" si="54"/>
        <v>0</v>
      </c>
      <c r="G352" s="175">
        <f t="shared" si="54"/>
        <v>0</v>
      </c>
      <c r="H352" s="175">
        <f t="shared" si="54"/>
        <v>0</v>
      </c>
      <c r="I352" s="175">
        <f t="shared" si="54"/>
        <v>0</v>
      </c>
      <c r="J352" s="175">
        <f t="shared" si="54"/>
        <v>0</v>
      </c>
      <c r="K352" s="175">
        <f t="shared" si="54"/>
        <v>0</v>
      </c>
      <c r="L352" s="175">
        <f t="shared" si="54"/>
        <v>0</v>
      </c>
      <c r="M352" s="175">
        <f t="shared" si="54"/>
        <v>3391</v>
      </c>
      <c r="N352" s="175">
        <f t="shared" si="41"/>
        <v>3565</v>
      </c>
    </row>
    <row r="353" spans="2:20">
      <c r="B353" s="48"/>
      <c r="C353" s="267" t="s">
        <v>359</v>
      </c>
      <c r="D353" s="340"/>
      <c r="E353" s="175">
        <f t="shared" si="54"/>
        <v>0</v>
      </c>
      <c r="F353" s="175">
        <f t="shared" si="54"/>
        <v>0</v>
      </c>
      <c r="G353" s="175">
        <f t="shared" si="54"/>
        <v>0</v>
      </c>
      <c r="H353" s="175">
        <f t="shared" si="54"/>
        <v>0</v>
      </c>
      <c r="I353" s="175">
        <f t="shared" si="54"/>
        <v>0</v>
      </c>
      <c r="J353" s="175">
        <f t="shared" si="54"/>
        <v>0</v>
      </c>
      <c r="K353" s="175">
        <f t="shared" si="54"/>
        <v>0</v>
      </c>
      <c r="L353" s="175">
        <f t="shared" si="54"/>
        <v>0</v>
      </c>
      <c r="M353" s="175">
        <f t="shared" si="54"/>
        <v>27698</v>
      </c>
      <c r="N353" s="175">
        <f t="shared" si="41"/>
        <v>35407</v>
      </c>
    </row>
    <row r="354" spans="2:20">
      <c r="B354" s="48"/>
      <c r="C354" s="266" t="s">
        <v>428</v>
      </c>
      <c r="D354" s="340"/>
      <c r="E354" s="175">
        <f>+E356</f>
        <v>0</v>
      </c>
      <c r="F354" s="175">
        <f t="shared" ref="F354:M354" si="55">+F356</f>
        <v>0</v>
      </c>
      <c r="G354" s="175">
        <f t="shared" si="55"/>
        <v>0</v>
      </c>
      <c r="H354" s="175">
        <f t="shared" si="55"/>
        <v>0</v>
      </c>
      <c r="I354" s="175">
        <f t="shared" si="55"/>
        <v>0</v>
      </c>
      <c r="J354" s="175">
        <f t="shared" si="55"/>
        <v>0</v>
      </c>
      <c r="K354" s="175">
        <f t="shared" si="55"/>
        <v>0</v>
      </c>
      <c r="L354" s="175">
        <f t="shared" si="55"/>
        <v>0</v>
      </c>
      <c r="M354" s="175">
        <f t="shared" si="55"/>
        <v>1020</v>
      </c>
      <c r="N354" s="175">
        <f t="shared" si="41"/>
        <v>717</v>
      </c>
    </row>
    <row r="355" spans="2:20">
      <c r="B355" s="48"/>
      <c r="C355" s="270"/>
      <c r="D355" s="340"/>
      <c r="E355" s="175"/>
      <c r="F355" s="175"/>
      <c r="G355" s="175"/>
      <c r="H355" s="175"/>
      <c r="I355" s="175"/>
      <c r="J355" s="175"/>
      <c r="K355" s="175"/>
      <c r="L355" s="175"/>
      <c r="M355" s="175"/>
      <c r="N355" s="175"/>
    </row>
    <row r="356" spans="2:20">
      <c r="B356" s="83"/>
      <c r="C356" s="275" t="s">
        <v>429</v>
      </c>
      <c r="D356" s="344"/>
      <c r="E356" s="175">
        <f t="shared" ref="E356:M356" si="56">+E282+E318</f>
        <v>0</v>
      </c>
      <c r="F356" s="175">
        <f t="shared" si="56"/>
        <v>0</v>
      </c>
      <c r="G356" s="175">
        <f t="shared" si="56"/>
        <v>0</v>
      </c>
      <c r="H356" s="175">
        <f t="shared" si="56"/>
        <v>0</v>
      </c>
      <c r="I356" s="175">
        <f t="shared" si="56"/>
        <v>0</v>
      </c>
      <c r="J356" s="175">
        <f t="shared" si="56"/>
        <v>0</v>
      </c>
      <c r="K356" s="175">
        <f t="shared" si="56"/>
        <v>0</v>
      </c>
      <c r="L356" s="175">
        <f t="shared" si="56"/>
        <v>0</v>
      </c>
      <c r="M356" s="175">
        <f t="shared" si="56"/>
        <v>1020</v>
      </c>
      <c r="N356" s="175">
        <f t="shared" si="41"/>
        <v>171</v>
      </c>
    </row>
    <row r="357" spans="2:20" ht="16" thickBot="1">
      <c r="B357" s="276"/>
      <c r="C357" s="277"/>
      <c r="D357" s="345"/>
      <c r="E357" s="182"/>
      <c r="F357" s="182"/>
      <c r="G357" s="182"/>
      <c r="H357" s="182"/>
      <c r="I357" s="182"/>
      <c r="J357" s="182"/>
      <c r="K357" s="182"/>
      <c r="L357" s="182"/>
      <c r="M357" s="182"/>
      <c r="N357" s="170"/>
    </row>
    <row r="358" spans="2:20">
      <c r="C358" s="126"/>
      <c r="D358" s="278"/>
      <c r="E358" s="126"/>
      <c r="F358" s="126"/>
      <c r="G358" s="126"/>
      <c r="H358" s="126"/>
      <c r="I358" s="126"/>
      <c r="J358" s="126"/>
      <c r="K358" s="126"/>
      <c r="L358" s="126"/>
      <c r="M358" s="126"/>
    </row>
    <row r="359" spans="2:20">
      <c r="B359" s="89" t="s">
        <v>365</v>
      </c>
      <c r="C359" s="279"/>
      <c r="D359" s="280"/>
      <c r="E359" s="347"/>
      <c r="F359" s="347"/>
      <c r="G359" s="347"/>
      <c r="H359" s="347"/>
      <c r="I359" s="347"/>
      <c r="J359" s="347"/>
      <c r="K359" s="347"/>
      <c r="L359" s="347"/>
      <c r="M359" s="348"/>
      <c r="N359" s="348"/>
    </row>
    <row r="360" spans="2:20" ht="30">
      <c r="B360" s="92">
        <v>1</v>
      </c>
      <c r="C360" s="281" t="s">
        <v>432</v>
      </c>
      <c r="D360" s="282"/>
      <c r="E360" s="349" t="str">
        <f>+IF(E320=0,"-",(E334+E339+E343+E347)/E320)</f>
        <v>-</v>
      </c>
      <c r="F360" s="202" t="str">
        <f>+IF(F320=0,"-",(F334+F339+F343+F347)/F320)</f>
        <v>-</v>
      </c>
      <c r="G360" s="202" t="str">
        <f t="shared" ref="G360:L360" si="57">+IF(G320=0,"-",(G334+G339+G343+G347)/G320)</f>
        <v>-</v>
      </c>
      <c r="H360" s="202" t="str">
        <f t="shared" si="57"/>
        <v>-</v>
      </c>
      <c r="I360" s="202" t="str">
        <f t="shared" si="57"/>
        <v>-</v>
      </c>
      <c r="J360" s="202" t="str">
        <f t="shared" si="57"/>
        <v>-</v>
      </c>
      <c r="K360" s="202" t="str">
        <f t="shared" si="57"/>
        <v>-</v>
      </c>
      <c r="L360" s="202" t="str">
        <f t="shared" si="57"/>
        <v>-</v>
      </c>
      <c r="M360" s="203">
        <f>+IF(M320=0,"-",(M334+M339+M343+M347)/M320)</f>
        <v>0.43992987497936475</v>
      </c>
      <c r="N360" s="203">
        <f>+IF(N320=0,"-",(N334+N339+N343+N347)/N320)</f>
        <v>0.44611742559000456</v>
      </c>
      <c r="Q360" s="95"/>
      <c r="R360" s="95"/>
      <c r="S360" s="95"/>
      <c r="T360" s="95"/>
    </row>
    <row r="361" spans="2:20" ht="30">
      <c r="B361" s="97">
        <v>2</v>
      </c>
      <c r="C361" s="283" t="s">
        <v>402</v>
      </c>
      <c r="D361" s="284"/>
      <c r="E361" s="349" t="str">
        <f t="shared" ref="E361:L361" si="58">IF(E246=0,"-",(+E260+E265+E269+E273)/E246)</f>
        <v>-</v>
      </c>
      <c r="F361" s="202" t="str">
        <f t="shared" si="58"/>
        <v>-</v>
      </c>
      <c r="G361" s="202" t="str">
        <f t="shared" si="58"/>
        <v>-</v>
      </c>
      <c r="H361" s="202" t="str">
        <f t="shared" si="58"/>
        <v>-</v>
      </c>
      <c r="I361" s="202" t="str">
        <f t="shared" si="58"/>
        <v>-</v>
      </c>
      <c r="J361" s="202" t="str">
        <f t="shared" si="58"/>
        <v>-</v>
      </c>
      <c r="K361" s="202" t="str">
        <f t="shared" si="58"/>
        <v>-</v>
      </c>
      <c r="L361" s="202" t="str">
        <f t="shared" si="58"/>
        <v>-</v>
      </c>
      <c r="M361" s="203">
        <f>IF(M246=0,"-",(+M260+M265+M269+M273)/M246)</f>
        <v>0.4019857398251348</v>
      </c>
      <c r="N361" s="203">
        <f>IF(N246=0,"-",(+N260+N265+N269+N273)/N246)</f>
        <v>0.41368689435069045</v>
      </c>
      <c r="Q361" s="100"/>
      <c r="R361" s="100"/>
      <c r="S361" s="100"/>
      <c r="T361" s="100"/>
    </row>
    <row r="362" spans="2:20" ht="30">
      <c r="B362" s="102">
        <v>3</v>
      </c>
      <c r="C362" s="283" t="s">
        <v>403</v>
      </c>
      <c r="D362" s="285"/>
      <c r="E362" s="349" t="str">
        <f>+IF(E283=0,"-",(E297+E302+E306+E310)/E283)</f>
        <v>-</v>
      </c>
      <c r="F362" s="202" t="str">
        <f>+IF(F283=0,"-",(F297+F302+F306+F310)/F283)</f>
        <v>-</v>
      </c>
      <c r="G362" s="202" t="str">
        <f t="shared" ref="G362:L362" si="59">+IF(G283=0,"-",(G297+G302+G306+G310)/G283)</f>
        <v>-</v>
      </c>
      <c r="H362" s="202" t="str">
        <f t="shared" si="59"/>
        <v>-</v>
      </c>
      <c r="I362" s="202" t="str">
        <f t="shared" si="59"/>
        <v>-</v>
      </c>
      <c r="J362" s="202" t="str">
        <f t="shared" si="59"/>
        <v>-</v>
      </c>
      <c r="K362" s="202" t="str">
        <f t="shared" si="59"/>
        <v>-</v>
      </c>
      <c r="L362" s="202" t="str">
        <f t="shared" si="59"/>
        <v>-</v>
      </c>
      <c r="M362" s="203">
        <f>+IF(M283=0,"-",(M297+M302+M306+M310)/M283)</f>
        <v>0.51555356061713187</v>
      </c>
      <c r="N362" s="203">
        <f>+IF(N283=0,"-",(N297+N302+N306+N310)/N283)</f>
        <v>0.51635303506152497</v>
      </c>
      <c r="Q362" s="104"/>
      <c r="R362" s="104"/>
      <c r="S362" s="104"/>
      <c r="T362" s="104"/>
    </row>
    <row r="363" spans="2:20">
      <c r="B363" s="87"/>
      <c r="C363" s="286"/>
      <c r="D363" s="287"/>
      <c r="E363" s="287"/>
      <c r="F363" s="287"/>
      <c r="G363" s="287"/>
      <c r="H363" s="287"/>
      <c r="I363" s="287"/>
      <c r="J363" s="287"/>
      <c r="K363" s="287"/>
      <c r="L363" s="287"/>
      <c r="M363" s="287"/>
    </row>
    <row r="364" spans="2:20">
      <c r="B364" s="106" t="s">
        <v>369</v>
      </c>
      <c r="C364" s="288"/>
      <c r="D364" s="289"/>
      <c r="E364" s="289"/>
      <c r="F364" s="289"/>
      <c r="G364" s="289"/>
      <c r="H364" s="289"/>
      <c r="I364" s="289"/>
      <c r="J364" s="289"/>
      <c r="K364" s="289"/>
      <c r="L364" s="289"/>
      <c r="M364" s="290"/>
      <c r="N364" s="290"/>
    </row>
    <row r="365" spans="2:20" ht="30">
      <c r="B365" s="110" t="s">
        <v>370</v>
      </c>
      <c r="C365" s="291" t="s">
        <v>371</v>
      </c>
      <c r="D365" s="292"/>
      <c r="E365" s="292"/>
      <c r="F365" s="292"/>
      <c r="G365" s="292"/>
      <c r="H365" s="292"/>
      <c r="I365" s="292"/>
      <c r="J365" s="292"/>
      <c r="K365" s="292"/>
      <c r="L365" s="292"/>
      <c r="M365" s="293"/>
      <c r="N365" s="293"/>
    </row>
    <row r="366" spans="2:20" ht="21.75" customHeight="1">
      <c r="B366" s="294">
        <v>1</v>
      </c>
      <c r="C366" s="350" t="s">
        <v>321</v>
      </c>
      <c r="D366" s="351"/>
      <c r="E366" s="351"/>
      <c r="F366" s="351"/>
      <c r="G366" s="351"/>
      <c r="H366" s="351"/>
      <c r="I366" s="351"/>
      <c r="J366" s="351"/>
      <c r="K366" s="351"/>
      <c r="L366" s="351"/>
      <c r="M366" s="351"/>
      <c r="N366" s="351"/>
    </row>
    <row r="367" spans="2:20" ht="13" customHeight="1">
      <c r="B367" s="142">
        <v>2</v>
      </c>
      <c r="C367" s="295" t="s">
        <v>2</v>
      </c>
      <c r="D367" s="296"/>
      <c r="E367" s="296"/>
      <c r="F367" s="296"/>
      <c r="G367" s="296"/>
      <c r="H367" s="296"/>
      <c r="I367" s="296"/>
      <c r="J367" s="296"/>
      <c r="K367" s="296"/>
      <c r="L367" s="296"/>
      <c r="M367" s="296"/>
      <c r="N367" s="296"/>
    </row>
    <row r="368" spans="2:20" ht="12.75" customHeight="1">
      <c r="B368" s="142">
        <v>3</v>
      </c>
      <c r="C368" s="295" t="s">
        <v>308</v>
      </c>
      <c r="D368" s="296"/>
      <c r="E368" s="296"/>
      <c r="F368" s="296"/>
      <c r="G368" s="296"/>
      <c r="H368" s="296"/>
      <c r="I368" s="296"/>
      <c r="J368" s="296"/>
      <c r="K368" s="296"/>
      <c r="L368" s="296"/>
      <c r="M368" s="296"/>
      <c r="N368" s="296"/>
    </row>
    <row r="369" spans="2:14" ht="12.75" customHeight="1">
      <c r="B369" s="142">
        <v>4</v>
      </c>
      <c r="C369" s="295" t="s">
        <v>309</v>
      </c>
      <c r="D369" s="296"/>
      <c r="E369" s="296"/>
      <c r="F369" s="296"/>
      <c r="G369" s="296"/>
      <c r="H369" s="296"/>
      <c r="I369" s="296"/>
      <c r="J369" s="296"/>
      <c r="K369" s="296"/>
      <c r="L369" s="296"/>
      <c r="M369" s="296"/>
      <c r="N369" s="296"/>
    </row>
    <row r="370" spans="2:14">
      <c r="D370" s="24"/>
    </row>
    <row r="371" spans="2:14">
      <c r="C371" s="126"/>
      <c r="D371" s="278"/>
      <c r="E371" s="126"/>
      <c r="F371" s="126"/>
      <c r="G371" s="126"/>
      <c r="H371" s="126"/>
      <c r="I371" s="126"/>
      <c r="J371" s="126"/>
      <c r="K371" s="126"/>
      <c r="L371" s="126"/>
      <c r="M371" s="126"/>
    </row>
    <row r="375" spans="2:14">
      <c r="C375" s="297"/>
      <c r="D375" s="298"/>
      <c r="E375" s="298"/>
      <c r="F375" s="298"/>
      <c r="G375" s="298"/>
      <c r="H375" s="298"/>
      <c r="I375" s="298"/>
      <c r="J375" s="298"/>
      <c r="K375" s="298"/>
      <c r="L375" s="298"/>
      <c r="M375" s="299"/>
    </row>
    <row r="376" spans="2:14">
      <c r="C376" s="126"/>
      <c r="D376" s="278"/>
      <c r="E376" s="126"/>
      <c r="F376" s="126"/>
      <c r="G376" s="126"/>
      <c r="H376" s="126"/>
      <c r="I376" s="126"/>
      <c r="J376" s="126"/>
      <c r="K376" s="126"/>
      <c r="L376" s="126"/>
      <c r="M376" s="126"/>
    </row>
    <row r="377" spans="2:14">
      <c r="B377" s="300"/>
      <c r="C377" s="301"/>
      <c r="D377" s="302"/>
      <c r="E377" s="303"/>
      <c r="F377" s="303"/>
      <c r="G377" s="303"/>
      <c r="H377" s="303"/>
      <c r="I377" s="303"/>
      <c r="J377" s="303"/>
      <c r="K377" s="303"/>
      <c r="L377" s="303"/>
      <c r="M377" s="303"/>
    </row>
    <row r="378" spans="2:14">
      <c r="B378" s="300"/>
      <c r="C378" s="301"/>
      <c r="D378" s="302"/>
      <c r="E378" s="303"/>
      <c r="F378" s="303"/>
      <c r="G378" s="303"/>
      <c r="H378" s="303"/>
      <c r="I378" s="303"/>
      <c r="J378" s="303"/>
      <c r="K378" s="303"/>
      <c r="L378" s="303"/>
      <c r="M378" s="303"/>
    </row>
    <row r="379" spans="2:14">
      <c r="B379" s="300"/>
      <c r="C379" s="304"/>
      <c r="D379" s="302"/>
      <c r="E379" s="303"/>
      <c r="F379" s="303"/>
      <c r="G379" s="303"/>
      <c r="H379" s="303"/>
      <c r="I379" s="303"/>
      <c r="J379" s="303"/>
      <c r="K379" s="303"/>
      <c r="L379" s="303"/>
      <c r="M379" s="303"/>
    </row>
    <row r="380" spans="2:14">
      <c r="B380" s="300"/>
      <c r="C380" s="300"/>
      <c r="D380" s="305"/>
      <c r="E380" s="305"/>
      <c r="F380" s="305"/>
      <c r="G380" s="305"/>
      <c r="H380" s="305"/>
      <c r="I380" s="305"/>
      <c r="J380" s="305"/>
      <c r="K380" s="305"/>
      <c r="L380" s="305"/>
      <c r="M380" s="305"/>
    </row>
    <row r="381" spans="2:14">
      <c r="B381" s="300"/>
      <c r="C381" s="306"/>
      <c r="D381" s="307"/>
      <c r="E381" s="308"/>
      <c r="F381" s="308"/>
      <c r="G381" s="308"/>
      <c r="H381" s="308"/>
      <c r="I381" s="308"/>
      <c r="J381" s="308"/>
      <c r="K381" s="308"/>
      <c r="L381" s="308"/>
      <c r="M381" s="308"/>
    </row>
    <row r="391" spans="2:16">
      <c r="B391" s="27" t="str">
        <f>+[1]Index!B15</f>
        <v>II.7. Enrollments by level of program (undergraduate/graduate)</v>
      </c>
      <c r="C391" s="28"/>
      <c r="D391" s="29"/>
      <c r="E391" s="29"/>
      <c r="F391" s="29"/>
      <c r="G391" s="29"/>
      <c r="H391" s="29"/>
      <c r="I391" s="29"/>
      <c r="J391" s="29"/>
      <c r="K391" s="29"/>
      <c r="L391" s="29"/>
      <c r="M391" s="30"/>
      <c r="N391" s="30"/>
      <c r="O391" s="30"/>
      <c r="P391" s="30"/>
    </row>
    <row r="392" spans="2:16">
      <c r="B392" s="32"/>
      <c r="C392" s="32"/>
      <c r="D392" s="31"/>
      <c r="E392" s="31"/>
      <c r="F392" s="31"/>
      <c r="G392" s="31"/>
      <c r="H392" s="31"/>
      <c r="I392" s="31"/>
      <c r="J392" s="31"/>
      <c r="K392" s="31"/>
      <c r="L392" s="31"/>
      <c r="M392" s="31"/>
    </row>
    <row r="393" spans="2:16" s="38" customFormat="1" ht="16" thickBot="1">
      <c r="B393" s="33" t="s">
        <v>360</v>
      </c>
      <c r="C393" s="34"/>
      <c r="D393" s="309" t="s">
        <v>361</v>
      </c>
      <c r="E393" s="172">
        <v>2001</v>
      </c>
      <c r="F393" s="172">
        <v>2002</v>
      </c>
      <c r="G393" s="172">
        <v>2003</v>
      </c>
      <c r="H393" s="172">
        <v>2004</v>
      </c>
      <c r="I393" s="172">
        <v>2005</v>
      </c>
      <c r="J393" s="172">
        <v>2006</v>
      </c>
      <c r="K393" s="172">
        <v>2007</v>
      </c>
      <c r="L393" s="172">
        <v>2008</v>
      </c>
      <c r="M393" s="172">
        <v>2009</v>
      </c>
      <c r="N393" s="172">
        <v>2010</v>
      </c>
      <c r="O393" s="172">
        <v>2011</v>
      </c>
      <c r="P393" s="172">
        <v>2012</v>
      </c>
    </row>
    <row r="394" spans="2:16" ht="20">
      <c r="B394" s="39" t="str">
        <f>+ca_1</f>
        <v>A. Private Institutions</v>
      </c>
      <c r="C394" s="154"/>
      <c r="D394" s="352">
        <v>1</v>
      </c>
      <c r="E394" s="175"/>
      <c r="F394" s="175"/>
      <c r="G394" s="175"/>
      <c r="H394" s="175"/>
      <c r="I394" s="175">
        <f t="shared" ref="I394:O394" si="60">I395+I396</f>
        <v>490288</v>
      </c>
      <c r="J394" s="175">
        <f t="shared" si="60"/>
        <v>532229</v>
      </c>
      <c r="K394" s="175">
        <f t="shared" si="60"/>
        <v>577278</v>
      </c>
      <c r="L394" s="175">
        <f t="shared" si="60"/>
        <v>617814</v>
      </c>
      <c r="M394" s="175">
        <f t="shared" si="60"/>
        <v>681607</v>
      </c>
      <c r="N394" s="175">
        <f t="shared" si="60"/>
        <v>774923</v>
      </c>
      <c r="O394" s="175">
        <f t="shared" si="60"/>
        <v>866503</v>
      </c>
      <c r="P394" s="175">
        <f>P396+P395</f>
        <v>913465</v>
      </c>
    </row>
    <row r="395" spans="2:16" ht="16">
      <c r="B395" s="48"/>
      <c r="C395" s="155" t="str">
        <f>+p_1</f>
        <v>1. Undergraduate</v>
      </c>
      <c r="D395" s="353"/>
      <c r="E395" s="182"/>
      <c r="F395" s="182"/>
      <c r="G395" s="182"/>
      <c r="H395" s="182"/>
      <c r="I395" s="182">
        <v>474189</v>
      </c>
      <c r="J395" s="182">
        <v>517175</v>
      </c>
      <c r="K395" s="182">
        <v>563048</v>
      </c>
      <c r="L395" s="182">
        <v>600272</v>
      </c>
      <c r="M395" s="182">
        <v>661788</v>
      </c>
      <c r="N395" s="182">
        <v>747591</v>
      </c>
      <c r="O395" s="182">
        <v>832677</v>
      </c>
      <c r="P395" s="182">
        <v>880071</v>
      </c>
    </row>
    <row r="396" spans="2:16" ht="16">
      <c r="B396" s="48"/>
      <c r="C396" s="155" t="str">
        <f>+p_2</f>
        <v>2. Graduate</v>
      </c>
      <c r="D396" s="353"/>
      <c r="E396" s="175"/>
      <c r="F396" s="175"/>
      <c r="G396" s="175"/>
      <c r="H396" s="175"/>
      <c r="I396" s="175">
        <v>16099</v>
      </c>
      <c r="J396" s="175">
        <v>15054</v>
      </c>
      <c r="K396" s="175">
        <v>14230</v>
      </c>
      <c r="L396" s="175">
        <v>17542</v>
      </c>
      <c r="M396" s="175">
        <v>19819</v>
      </c>
      <c r="N396" s="175">
        <v>27332</v>
      </c>
      <c r="O396" s="175">
        <v>33826</v>
      </c>
      <c r="P396" s="175">
        <v>33394</v>
      </c>
    </row>
    <row r="397" spans="2:16" ht="16">
      <c r="B397" s="48"/>
      <c r="C397" s="310" t="s">
        <v>310</v>
      </c>
      <c r="D397" s="316"/>
      <c r="E397" s="182"/>
      <c r="F397" s="182"/>
      <c r="G397" s="182"/>
      <c r="H397" s="182"/>
      <c r="I397" s="182"/>
      <c r="J397" s="182"/>
      <c r="K397" s="182"/>
      <c r="L397" s="182"/>
      <c r="M397" s="182"/>
      <c r="N397" s="170"/>
      <c r="O397" s="170"/>
      <c r="P397" s="170"/>
    </row>
    <row r="398" spans="2:16" ht="16">
      <c r="B398" s="48"/>
      <c r="C398" s="310" t="s">
        <v>311</v>
      </c>
      <c r="D398" s="316"/>
      <c r="E398" s="182"/>
      <c r="F398" s="182"/>
      <c r="G398" s="182"/>
      <c r="H398" s="182"/>
      <c r="I398" s="182"/>
      <c r="J398" s="182"/>
      <c r="K398" s="182"/>
      <c r="L398" s="182"/>
      <c r="M398" s="182"/>
      <c r="N398" s="170"/>
      <c r="O398" s="170"/>
      <c r="P398" s="170"/>
    </row>
    <row r="399" spans="2:16" ht="16">
      <c r="B399" s="48"/>
      <c r="C399" s="311" t="s">
        <v>312</v>
      </c>
      <c r="D399" s="316"/>
      <c r="E399" s="182"/>
      <c r="F399" s="182"/>
      <c r="G399" s="182"/>
      <c r="H399" s="182"/>
      <c r="I399" s="182"/>
      <c r="J399" s="182"/>
      <c r="K399" s="182"/>
      <c r="L399" s="182"/>
      <c r="M399" s="182"/>
      <c r="N399" s="170"/>
      <c r="O399" s="170"/>
      <c r="P399" s="170"/>
    </row>
    <row r="400" spans="2:16" ht="16">
      <c r="B400" s="61" t="str">
        <f>+ca_2</f>
        <v>B. Public Institutions</v>
      </c>
      <c r="C400" s="156"/>
      <c r="D400" s="334"/>
      <c r="E400" s="175"/>
      <c r="F400" s="175"/>
      <c r="G400" s="175"/>
      <c r="H400" s="175"/>
      <c r="I400" s="175">
        <f t="shared" ref="I400:P400" si="61">I401+I402</f>
        <v>169990</v>
      </c>
      <c r="J400" s="175">
        <f t="shared" si="61"/>
        <v>154174</v>
      </c>
      <c r="K400" s="175">
        <f t="shared" si="61"/>
        <v>153158</v>
      </c>
      <c r="L400" s="175">
        <f t="shared" si="61"/>
        <v>163176</v>
      </c>
      <c r="M400" s="175">
        <f t="shared" si="61"/>
        <v>162739</v>
      </c>
      <c r="N400" s="175">
        <f t="shared" si="61"/>
        <v>168240</v>
      </c>
      <c r="O400" s="175">
        <f t="shared" si="61"/>
        <v>170219</v>
      </c>
      <c r="P400" s="175">
        <f t="shared" si="61"/>
        <v>170418</v>
      </c>
    </row>
    <row r="401" spans="2:16" ht="16">
      <c r="B401" s="48"/>
      <c r="C401" s="155" t="str">
        <f>+p_1</f>
        <v>1. Undergraduate</v>
      </c>
      <c r="D401" s="316"/>
      <c r="E401" s="182"/>
      <c r="F401" s="182"/>
      <c r="G401" s="182"/>
      <c r="H401" s="182"/>
      <c r="I401" s="182">
        <v>163039</v>
      </c>
      <c r="J401" s="182">
        <v>146239</v>
      </c>
      <c r="K401" s="182">
        <v>145453</v>
      </c>
      <c r="L401" s="182">
        <v>152690</v>
      </c>
      <c r="M401" s="182">
        <v>151042</v>
      </c>
      <c r="N401" s="182">
        <v>152801</v>
      </c>
      <c r="O401" s="182">
        <v>156226</v>
      </c>
      <c r="P401" s="182">
        <v>153815</v>
      </c>
    </row>
    <row r="402" spans="2:16" ht="16">
      <c r="B402" s="48"/>
      <c r="C402" s="155" t="str">
        <f>+p_2</f>
        <v>2. Graduate</v>
      </c>
      <c r="D402" s="316"/>
      <c r="E402" s="175"/>
      <c r="F402" s="175"/>
      <c r="G402" s="175"/>
      <c r="H402" s="175"/>
      <c r="I402" s="175">
        <v>6951</v>
      </c>
      <c r="J402" s="175">
        <v>7935</v>
      </c>
      <c r="K402" s="175">
        <v>7705</v>
      </c>
      <c r="L402" s="175">
        <v>10486</v>
      </c>
      <c r="M402" s="175">
        <v>11697</v>
      </c>
      <c r="N402" s="175">
        <v>15439</v>
      </c>
      <c r="O402" s="175">
        <v>13993</v>
      </c>
      <c r="P402" s="175">
        <v>16603</v>
      </c>
    </row>
    <row r="403" spans="2:16" ht="16">
      <c r="B403" s="48"/>
      <c r="C403" s="310" t="s">
        <v>310</v>
      </c>
      <c r="D403" s="316"/>
      <c r="E403" s="182"/>
      <c r="F403" s="182"/>
      <c r="G403" s="182"/>
      <c r="H403" s="182"/>
      <c r="I403" s="182"/>
      <c r="J403" s="182"/>
      <c r="K403" s="182"/>
      <c r="L403" s="182"/>
      <c r="M403" s="182"/>
      <c r="N403" s="170"/>
      <c r="O403" s="170"/>
      <c r="P403" s="170"/>
    </row>
    <row r="404" spans="2:16" ht="16">
      <c r="B404" s="48"/>
      <c r="C404" s="310" t="s">
        <v>311</v>
      </c>
      <c r="D404" s="316"/>
      <c r="E404" s="182"/>
      <c r="F404" s="182"/>
      <c r="G404" s="182"/>
      <c r="H404" s="182"/>
      <c r="I404" s="182"/>
      <c r="J404" s="182"/>
      <c r="K404" s="182"/>
      <c r="L404" s="182"/>
      <c r="M404" s="182"/>
      <c r="N404" s="170"/>
      <c r="O404" s="170"/>
      <c r="P404" s="170"/>
    </row>
    <row r="405" spans="2:16" ht="16">
      <c r="B405" s="48"/>
      <c r="C405" s="311" t="s">
        <v>312</v>
      </c>
      <c r="D405" s="316"/>
      <c r="E405" s="182"/>
      <c r="F405" s="182"/>
      <c r="G405" s="182"/>
      <c r="H405" s="182"/>
      <c r="I405" s="182"/>
      <c r="J405" s="182"/>
      <c r="K405" s="182"/>
      <c r="L405" s="182"/>
      <c r="M405" s="182"/>
      <c r="N405" s="182"/>
      <c r="O405" s="170"/>
      <c r="P405" s="170"/>
    </row>
    <row r="406" spans="2:16" ht="16">
      <c r="B406" s="61" t="str">
        <f>+ca_3</f>
        <v xml:space="preserve">C.Total (private and public) </v>
      </c>
      <c r="C406" s="156"/>
      <c r="D406" s="354"/>
      <c r="E406" s="175"/>
      <c r="F406" s="175"/>
      <c r="G406" s="175"/>
      <c r="H406" s="175"/>
      <c r="I406" s="175">
        <f t="shared" ref="I406:P406" si="62">I407+I408</f>
        <v>660278</v>
      </c>
      <c r="J406" s="175">
        <f t="shared" si="62"/>
        <v>686403</v>
      </c>
      <c r="K406" s="175">
        <f t="shared" si="62"/>
        <v>730436</v>
      </c>
      <c r="L406" s="175">
        <f t="shared" si="62"/>
        <v>780990</v>
      </c>
      <c r="M406" s="175">
        <f t="shared" si="62"/>
        <v>844346</v>
      </c>
      <c r="N406" s="175">
        <f t="shared" si="62"/>
        <v>943163</v>
      </c>
      <c r="O406" s="175">
        <f t="shared" si="62"/>
        <v>1036722</v>
      </c>
      <c r="P406" s="175">
        <f t="shared" si="62"/>
        <v>1083883</v>
      </c>
    </row>
    <row r="407" spans="2:16" ht="16">
      <c r="B407" s="48"/>
      <c r="C407" s="155" t="str">
        <f>+p_1</f>
        <v>1. Undergraduate</v>
      </c>
      <c r="D407" s="355"/>
      <c r="E407" s="175"/>
      <c r="F407" s="175"/>
      <c r="G407" s="175"/>
      <c r="H407" s="175"/>
      <c r="I407" s="175">
        <f>I401+I395</f>
        <v>637228</v>
      </c>
      <c r="J407" s="175">
        <f>J395+J401</f>
        <v>663414</v>
      </c>
      <c r="K407" s="175">
        <f>K401+K395</f>
        <v>708501</v>
      </c>
      <c r="L407" s="175">
        <f>L401+L395</f>
        <v>752962</v>
      </c>
      <c r="M407" s="175">
        <f t="shared" ref="M407:O408" si="63">M395+M401</f>
        <v>812830</v>
      </c>
      <c r="N407" s="175">
        <f t="shared" si="63"/>
        <v>900392</v>
      </c>
      <c r="O407" s="175">
        <f t="shared" si="63"/>
        <v>988903</v>
      </c>
      <c r="P407" s="175">
        <f>P401+P395</f>
        <v>1033886</v>
      </c>
    </row>
    <row r="408" spans="2:16" ht="16">
      <c r="B408" s="48"/>
      <c r="C408" s="155" t="str">
        <f>+p_2</f>
        <v>2. Graduate</v>
      </c>
      <c r="D408" s="355"/>
      <c r="E408" s="175"/>
      <c r="F408" s="175"/>
      <c r="G408" s="175"/>
      <c r="H408" s="175"/>
      <c r="I408" s="175">
        <f>I396+I402</f>
        <v>23050</v>
      </c>
      <c r="J408" s="175">
        <f>J402+J396</f>
        <v>22989</v>
      </c>
      <c r="K408" s="175">
        <f>K396+K402</f>
        <v>21935</v>
      </c>
      <c r="L408" s="175">
        <f>L396+L402</f>
        <v>28028</v>
      </c>
      <c r="M408" s="175">
        <f t="shared" si="63"/>
        <v>31516</v>
      </c>
      <c r="N408" s="175">
        <f t="shared" si="63"/>
        <v>42771</v>
      </c>
      <c r="O408" s="175">
        <f t="shared" si="63"/>
        <v>47819</v>
      </c>
      <c r="P408" s="175">
        <f>P402+P396</f>
        <v>49997</v>
      </c>
    </row>
    <row r="409" spans="2:16" ht="16">
      <c r="B409" s="48"/>
      <c r="C409" s="310" t="s">
        <v>310</v>
      </c>
      <c r="D409" s="355"/>
      <c r="E409" s="175"/>
      <c r="F409" s="175"/>
      <c r="G409" s="175"/>
      <c r="H409" s="175"/>
      <c r="I409" s="175"/>
      <c r="J409" s="175"/>
      <c r="K409" s="175"/>
      <c r="L409" s="175"/>
      <c r="M409" s="175"/>
      <c r="N409" s="198"/>
      <c r="O409" s="198"/>
      <c r="P409" s="198"/>
    </row>
    <row r="410" spans="2:16" ht="16">
      <c r="B410" s="48"/>
      <c r="C410" s="310" t="s">
        <v>311</v>
      </c>
      <c r="D410" s="355"/>
      <c r="E410" s="175"/>
      <c r="F410" s="175"/>
      <c r="G410" s="175"/>
      <c r="H410" s="175"/>
      <c r="I410" s="175"/>
      <c r="J410" s="175"/>
      <c r="K410" s="175"/>
      <c r="L410" s="175"/>
      <c r="M410" s="175"/>
      <c r="N410" s="198"/>
      <c r="O410" s="198"/>
      <c r="P410" s="198"/>
    </row>
    <row r="411" spans="2:16" ht="16">
      <c r="B411" s="83"/>
      <c r="C411" s="312" t="s">
        <v>312</v>
      </c>
      <c r="D411" s="356"/>
      <c r="E411" s="175"/>
      <c r="F411" s="175"/>
      <c r="G411" s="175"/>
      <c r="H411" s="175"/>
      <c r="I411" s="175"/>
      <c r="J411" s="175"/>
      <c r="K411" s="175"/>
      <c r="L411" s="175"/>
      <c r="M411" s="175"/>
      <c r="N411" s="198"/>
      <c r="O411" s="198"/>
      <c r="P411" s="198"/>
    </row>
    <row r="412" spans="2:16">
      <c r="B412" s="87"/>
    </row>
    <row r="413" spans="2:16">
      <c r="B413" s="89" t="s">
        <v>365</v>
      </c>
      <c r="C413" s="90"/>
      <c r="D413" s="91"/>
      <c r="E413" s="172">
        <v>2001</v>
      </c>
      <c r="F413" s="172">
        <v>2002</v>
      </c>
      <c r="G413" s="172">
        <v>2003</v>
      </c>
      <c r="H413" s="172">
        <v>2004</v>
      </c>
      <c r="I413" s="172">
        <v>2005</v>
      </c>
      <c r="J413" s="172">
        <v>2006</v>
      </c>
      <c r="K413" s="172">
        <v>2007</v>
      </c>
      <c r="L413" s="172">
        <v>2008</v>
      </c>
      <c r="M413" s="172">
        <v>2009</v>
      </c>
      <c r="N413" s="172">
        <v>2010</v>
      </c>
      <c r="O413" s="172">
        <v>2011</v>
      </c>
      <c r="P413" s="172">
        <v>2012</v>
      </c>
    </row>
    <row r="414" spans="2:16" ht="32.25" customHeight="1">
      <c r="B414" s="92">
        <v>1</v>
      </c>
      <c r="C414" s="221" t="s">
        <v>313</v>
      </c>
      <c r="D414" s="262"/>
      <c r="E414" s="202" t="str">
        <f>+IF(E406&gt;0,E407/E406,"-")</f>
        <v>-</v>
      </c>
      <c r="F414" s="202" t="str">
        <f t="shared" ref="F414:P414" si="64">+IF(F406&gt;0,F407/F406,"-")</f>
        <v>-</v>
      </c>
      <c r="G414" s="202" t="str">
        <f t="shared" si="64"/>
        <v>-</v>
      </c>
      <c r="H414" s="202" t="str">
        <f t="shared" si="64"/>
        <v>-</v>
      </c>
      <c r="I414" s="203">
        <f t="shared" si="64"/>
        <v>0.96509046189635272</v>
      </c>
      <c r="J414" s="203">
        <f t="shared" si="64"/>
        <v>0.9665080135139269</v>
      </c>
      <c r="K414" s="203">
        <f t="shared" si="64"/>
        <v>0.96996999052620625</v>
      </c>
      <c r="L414" s="203">
        <f t="shared" si="64"/>
        <v>0.96411221654566637</v>
      </c>
      <c r="M414" s="203">
        <f t="shared" si="64"/>
        <v>0.96267406963496005</v>
      </c>
      <c r="N414" s="203">
        <f t="shared" si="64"/>
        <v>0.95465152895098726</v>
      </c>
      <c r="O414" s="203">
        <f t="shared" si="64"/>
        <v>0.95387480925455426</v>
      </c>
      <c r="P414" s="203">
        <f t="shared" si="64"/>
        <v>0.95387232754826856</v>
      </c>
    </row>
    <row r="415" spans="2:16" ht="39" customHeight="1">
      <c r="B415" s="97">
        <v>2</v>
      </c>
      <c r="C415" s="219" t="s">
        <v>314</v>
      </c>
      <c r="D415" s="99"/>
      <c r="E415" s="202" t="str">
        <f>+IF(E394&gt;0,E395/E394,"-")</f>
        <v>-</v>
      </c>
      <c r="F415" s="202" t="str">
        <f t="shared" ref="F415:P415" si="65">+IF(F394&gt;0,F395/F394,"-")</f>
        <v>-</v>
      </c>
      <c r="G415" s="202" t="str">
        <f t="shared" si="65"/>
        <v>-</v>
      </c>
      <c r="H415" s="202" t="str">
        <f t="shared" si="65"/>
        <v>-</v>
      </c>
      <c r="I415" s="203">
        <f t="shared" si="65"/>
        <v>0.96716419736970927</v>
      </c>
      <c r="J415" s="203">
        <f t="shared" si="65"/>
        <v>0.97171518275028235</v>
      </c>
      <c r="K415" s="203">
        <f t="shared" si="65"/>
        <v>0.97534983145035836</v>
      </c>
      <c r="L415" s="203">
        <f t="shared" si="65"/>
        <v>0.97160634106705257</v>
      </c>
      <c r="M415" s="203">
        <f t="shared" si="65"/>
        <v>0.97092312725661567</v>
      </c>
      <c r="N415" s="203">
        <f t="shared" si="65"/>
        <v>0.96472939892092502</v>
      </c>
      <c r="O415" s="203">
        <f t="shared" si="65"/>
        <v>0.9609626279424307</v>
      </c>
      <c r="P415" s="203">
        <f t="shared" si="65"/>
        <v>0.9634424964284346</v>
      </c>
    </row>
    <row r="416" spans="2:16" ht="36" customHeight="1">
      <c r="B416" s="102">
        <v>3</v>
      </c>
      <c r="C416" s="219" t="s">
        <v>315</v>
      </c>
      <c r="D416" s="103"/>
      <c r="E416" s="202" t="str">
        <f>+IF(E400&gt;0,E401/E400,"-")</f>
        <v>-</v>
      </c>
      <c r="F416" s="202" t="str">
        <f t="shared" ref="F416:P416" si="66">+IF(F400&gt;0,F401/F400,"-")</f>
        <v>-</v>
      </c>
      <c r="G416" s="202" t="str">
        <f t="shared" si="66"/>
        <v>-</v>
      </c>
      <c r="H416" s="202" t="str">
        <f t="shared" si="66"/>
        <v>-</v>
      </c>
      <c r="I416" s="203">
        <f t="shared" si="66"/>
        <v>0.95910935937408082</v>
      </c>
      <c r="J416" s="203">
        <f t="shared" si="66"/>
        <v>0.94853217792883371</v>
      </c>
      <c r="K416" s="203">
        <f t="shared" si="66"/>
        <v>0.94969247443816185</v>
      </c>
      <c r="L416" s="203">
        <f t="shared" si="66"/>
        <v>0.93573809874001079</v>
      </c>
      <c r="M416" s="203">
        <f t="shared" si="66"/>
        <v>0.92812417429134997</v>
      </c>
      <c r="N416" s="203">
        <f>+IF(N400&gt;0,M401/N400,"-")</f>
        <v>0.89777698525915361</v>
      </c>
      <c r="O416" s="203">
        <f t="shared" si="66"/>
        <v>0.91779413578977675</v>
      </c>
      <c r="P416" s="203">
        <f t="shared" si="66"/>
        <v>0.90257484538018284</v>
      </c>
    </row>
    <row r="417" spans="2:16">
      <c r="B417" s="87"/>
      <c r="C417" s="32"/>
      <c r="D417" s="31"/>
      <c r="E417" s="31"/>
      <c r="F417" s="31"/>
      <c r="G417" s="31"/>
      <c r="H417" s="31"/>
      <c r="I417" s="31"/>
      <c r="J417" s="31"/>
      <c r="K417" s="31"/>
      <c r="L417" s="31"/>
      <c r="M417" s="31"/>
    </row>
    <row r="418" spans="2:16" ht="11.25" customHeight="1">
      <c r="B418" s="106" t="s">
        <v>369</v>
      </c>
      <c r="C418" s="107"/>
      <c r="D418" s="108"/>
      <c r="E418" s="108"/>
      <c r="F418" s="108"/>
      <c r="G418" s="108"/>
      <c r="H418" s="108"/>
      <c r="I418" s="108"/>
      <c r="J418" s="108"/>
      <c r="K418" s="108"/>
      <c r="L418" s="108"/>
      <c r="M418" s="109"/>
      <c r="N418" s="109"/>
      <c r="O418" s="109"/>
      <c r="P418" s="109"/>
    </row>
    <row r="419" spans="2:16" ht="11.25" customHeight="1">
      <c r="B419" s="110" t="s">
        <v>370</v>
      </c>
      <c r="C419" s="111" t="s">
        <v>371</v>
      </c>
      <c r="D419" s="112"/>
      <c r="E419" s="112"/>
      <c r="F419" s="112"/>
      <c r="G419" s="112"/>
      <c r="H419" s="112"/>
      <c r="I419" s="112"/>
      <c r="J419" s="112"/>
      <c r="K419" s="112"/>
      <c r="L419" s="112"/>
      <c r="M419" s="113"/>
      <c r="N419" s="113"/>
      <c r="O419" s="113"/>
      <c r="P419" s="113"/>
    </row>
    <row r="420" spans="2:16" ht="24" customHeight="1">
      <c r="B420" s="117">
        <v>1</v>
      </c>
      <c r="C420" s="247" t="s">
        <v>423</v>
      </c>
      <c r="D420" s="248"/>
      <c r="E420" s="248"/>
      <c r="F420" s="248"/>
      <c r="G420" s="248"/>
      <c r="H420" s="248"/>
      <c r="I420" s="248"/>
      <c r="J420" s="248"/>
      <c r="K420" s="248"/>
      <c r="L420" s="248"/>
      <c r="M420" s="248"/>
      <c r="N420" s="248"/>
      <c r="O420" s="248"/>
      <c r="P420" s="248"/>
    </row>
    <row r="421" spans="2:16" ht="13.5" customHeight="1">
      <c r="B421" s="114"/>
      <c r="C421" s="137"/>
      <c r="D421" s="138"/>
      <c r="E421" s="138"/>
      <c r="F421" s="138"/>
      <c r="G421" s="138"/>
      <c r="H421" s="138"/>
      <c r="I421" s="138"/>
      <c r="J421" s="138"/>
      <c r="K421" s="138"/>
      <c r="L421" s="138"/>
      <c r="M421" s="139"/>
    </row>
    <row r="422" spans="2:16" ht="13.5" customHeight="1">
      <c r="B422" s="117"/>
      <c r="C422" s="143"/>
      <c r="D422" s="144"/>
      <c r="E422" s="144"/>
      <c r="F422" s="144"/>
      <c r="G422" s="144"/>
      <c r="H422" s="144"/>
      <c r="I422" s="144"/>
      <c r="J422" s="144"/>
      <c r="K422" s="144"/>
      <c r="L422" s="144"/>
      <c r="M422" s="145"/>
    </row>
    <row r="423" spans="2:16" ht="13.5" customHeight="1">
      <c r="B423" s="117"/>
      <c r="C423" s="143"/>
      <c r="D423" s="144"/>
      <c r="E423" s="144"/>
      <c r="F423" s="144"/>
      <c r="G423" s="144"/>
      <c r="H423" s="144"/>
      <c r="I423" s="144"/>
      <c r="J423" s="144"/>
      <c r="K423" s="144"/>
      <c r="L423" s="144"/>
      <c r="M423" s="145"/>
    </row>
    <row r="424" spans="2:16" ht="13.5" customHeight="1">
      <c r="B424" s="117"/>
      <c r="C424" s="143"/>
      <c r="D424" s="144"/>
      <c r="E424" s="144"/>
      <c r="F424" s="144"/>
      <c r="G424" s="144"/>
      <c r="H424" s="144"/>
      <c r="I424" s="144"/>
      <c r="J424" s="144"/>
      <c r="K424" s="144"/>
      <c r="L424" s="144"/>
      <c r="M424" s="145"/>
    </row>
    <row r="425" spans="2:16" ht="13.5" customHeight="1">
      <c r="B425" s="120"/>
      <c r="C425" s="143"/>
      <c r="D425" s="144"/>
      <c r="E425" s="144"/>
      <c r="F425" s="144"/>
      <c r="G425" s="144"/>
      <c r="H425" s="144"/>
      <c r="I425" s="144"/>
      <c r="J425" s="144"/>
      <c r="K425" s="144"/>
      <c r="L425" s="144"/>
      <c r="M425" s="145"/>
    </row>
  </sheetData>
  <mergeCells count="40">
    <mergeCell ref="Y67:Z67"/>
    <mergeCell ref="C424:M424"/>
    <mergeCell ref="C425:M425"/>
    <mergeCell ref="C421:M421"/>
    <mergeCell ref="C422:M422"/>
    <mergeCell ref="C423:M423"/>
    <mergeCell ref="C375:M375"/>
    <mergeCell ref="C222:M222"/>
    <mergeCell ref="C223:M223"/>
    <mergeCell ref="C176:M176"/>
    <mergeCell ref="C177:M177"/>
    <mergeCell ref="S67:T67"/>
    <mergeCell ref="C85:P85"/>
    <mergeCell ref="W67:X67"/>
    <mergeCell ref="C219:M219"/>
    <mergeCell ref="C220:M220"/>
    <mergeCell ref="C221:M221"/>
    <mergeCell ref="U67:V67"/>
    <mergeCell ref="R67:R68"/>
    <mergeCell ref="C218:M218"/>
    <mergeCell ref="C126:M126"/>
    <mergeCell ref="C127:M127"/>
    <mergeCell ref="C128:M128"/>
    <mergeCell ref="C129:M129"/>
    <mergeCell ref="C130:M130"/>
    <mergeCell ref="C131:M131"/>
    <mergeCell ref="C84:P84"/>
    <mergeCell ref="C173:M173"/>
    <mergeCell ref="C174:M174"/>
    <mergeCell ref="C175:M175"/>
    <mergeCell ref="C366:N366"/>
    <mergeCell ref="C420:P420"/>
    <mergeCell ref="C367:N367"/>
    <mergeCell ref="C368:N368"/>
    <mergeCell ref="C369:N369"/>
    <mergeCell ref="C43:P43"/>
    <mergeCell ref="C44:P46"/>
    <mergeCell ref="B44:B46"/>
    <mergeCell ref="C81:P81"/>
    <mergeCell ref="C47:P48"/>
  </mergeCells>
  <phoneticPr fontId="2" type="noConversion"/>
  <hyperlinks>
    <hyperlink ref="D5" location="B43" display="Notes"/>
    <hyperlink ref="D60" location="B83" display="Notes"/>
    <hyperlink ref="D105" location="B129" display="Notes"/>
    <hyperlink ref="D151" location="B175" display="Notes"/>
    <hyperlink ref="D197" location="B221" display="Notes"/>
    <hyperlink ref="D393" location="B346" display="Notes"/>
    <hyperlink ref="D245" location="B293" display="Notes"/>
  </hyperlinks>
  <pageMargins left="0.75" right="0.75" top="1" bottom="1" header="0.5" footer="0.5"/>
  <pageSetup orientation="portrait" horizontalDpi="4294967292" verticalDpi="4294967292"/>
  <headerFooter alignWithMargins="0"/>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3:O155"/>
  <sheetViews>
    <sheetView workbookViewId="0">
      <selection activeCell="B3" sqref="B3"/>
    </sheetView>
  </sheetViews>
  <sheetFormatPr baseColWidth="10" defaultColWidth="11.5" defaultRowHeight="15"/>
  <cols>
    <col min="1" max="1" width="1.6640625" style="24" customWidth="1"/>
    <col min="2" max="2" width="6.5" style="24" customWidth="1"/>
    <col min="3" max="3" width="27.6640625" style="24" customWidth="1"/>
    <col min="4" max="4" width="5.6640625" style="88" bestFit="1" customWidth="1"/>
    <col min="5" max="8" width="8.83203125" style="24" customWidth="1"/>
    <col min="9" max="9" width="9.6640625" style="24" bestFit="1" customWidth="1"/>
    <col min="10" max="11" width="8.83203125" style="24" customWidth="1"/>
    <col min="12" max="12" width="9.33203125" style="24" bestFit="1" customWidth="1"/>
    <col min="13" max="13" width="8.83203125" style="24" customWidth="1"/>
    <col min="14" max="14" width="9" style="24" bestFit="1" customWidth="1"/>
    <col min="15" max="15" width="27.83203125" style="24" bestFit="1" customWidth="1"/>
    <col min="16" max="16384" width="11.5" style="24"/>
  </cols>
  <sheetData>
    <row r="3" spans="2:14">
      <c r="B3" s="27" t="str">
        <f>+[1]Index!B18</f>
        <v>III.1. Faculty by type of institution</v>
      </c>
      <c r="C3" s="28"/>
      <c r="D3" s="29"/>
      <c r="E3" s="29"/>
      <c r="F3" s="29"/>
      <c r="G3" s="29"/>
      <c r="H3" s="29"/>
      <c r="I3" s="29"/>
      <c r="J3" s="29"/>
      <c r="K3" s="29"/>
      <c r="L3" s="29"/>
      <c r="M3" s="30"/>
      <c r="N3" s="30"/>
    </row>
    <row r="4" spans="2:14">
      <c r="B4" s="32"/>
      <c r="C4" s="32"/>
      <c r="D4" s="31"/>
      <c r="E4" s="31"/>
      <c r="F4" s="31"/>
      <c r="G4" s="31"/>
      <c r="H4" s="31"/>
      <c r="I4" s="31"/>
      <c r="J4" s="31"/>
      <c r="K4" s="31"/>
      <c r="L4" s="31"/>
      <c r="M4" s="31"/>
    </row>
    <row r="5" spans="2:14" s="38" customFormat="1" ht="16" thickBot="1">
      <c r="B5" s="33" t="s">
        <v>360</v>
      </c>
      <c r="C5" s="34"/>
      <c r="D5" s="35" t="s">
        <v>361</v>
      </c>
      <c r="E5" s="172">
        <v>2001</v>
      </c>
      <c r="F5" s="172">
        <v>2002</v>
      </c>
      <c r="G5" s="172">
        <v>2003</v>
      </c>
      <c r="H5" s="172">
        <v>2004</v>
      </c>
      <c r="I5" s="172">
        <v>2005</v>
      </c>
      <c r="J5" s="172">
        <v>2006</v>
      </c>
      <c r="K5" s="172">
        <v>2007</v>
      </c>
      <c r="L5" s="172">
        <v>2008</v>
      </c>
      <c r="M5" s="172">
        <v>2009</v>
      </c>
      <c r="N5" s="172">
        <v>2010</v>
      </c>
    </row>
    <row r="6" spans="2:14" s="21" customFormat="1">
      <c r="B6" s="39" t="str">
        <f>+ca_1</f>
        <v>A. Private Institutions</v>
      </c>
      <c r="C6" s="123"/>
      <c r="D6" s="212" t="s">
        <v>22</v>
      </c>
      <c r="E6" s="174"/>
      <c r="F6" s="174"/>
      <c r="G6" s="174"/>
      <c r="H6" s="175"/>
      <c r="I6" s="176">
        <f>I7+I11</f>
        <v>17773.6535</v>
      </c>
      <c r="J6" s="176">
        <f>J7+J11</f>
        <v>19002.159090000001</v>
      </c>
      <c r="K6" s="176">
        <f>K7+K11</f>
        <v>18190.710000000003</v>
      </c>
      <c r="L6" s="176">
        <f>SUM(L7+L11)</f>
        <v>16418.53</v>
      </c>
      <c r="M6" s="176">
        <f>SUM(M7+M11)</f>
        <v>17786.620000000003</v>
      </c>
      <c r="N6" s="177">
        <f>SUM(N7+N11)</f>
        <v>18536.599999999999</v>
      </c>
    </row>
    <row r="7" spans="2:14">
      <c r="B7" s="48"/>
      <c r="C7" s="124" t="str">
        <f>+t_1</f>
        <v>1. Universities</v>
      </c>
      <c r="D7" s="213"/>
      <c r="E7" s="174"/>
      <c r="F7" s="174"/>
      <c r="G7" s="174"/>
      <c r="H7" s="175"/>
      <c r="I7" s="176">
        <f>I8+I9</f>
        <v>11833.0872</v>
      </c>
      <c r="J7" s="176">
        <f>J8+J9</f>
        <v>14153</v>
      </c>
      <c r="K7" s="176">
        <f>K8+K9</f>
        <v>15073.560000000001</v>
      </c>
      <c r="L7" s="176">
        <f>SUM(L8:L9)</f>
        <v>12801.38</v>
      </c>
      <c r="M7" s="176">
        <f>SUM(M8:M9)</f>
        <v>13572.79</v>
      </c>
      <c r="N7" s="180">
        <f>SUM(N8:N9)</f>
        <v>13694</v>
      </c>
    </row>
    <row r="8" spans="2:14">
      <c r="B8" s="48"/>
      <c r="C8" s="125" t="str">
        <f>+'[1]I. Institutions'!C9</f>
        <v>"Old" private universities</v>
      </c>
      <c r="D8" s="214"/>
      <c r="E8" s="181"/>
      <c r="F8" s="181"/>
      <c r="G8" s="181"/>
      <c r="H8" s="182"/>
      <c r="I8" s="183">
        <v>4962.1099999999997</v>
      </c>
      <c r="J8" s="184">
        <v>5336</v>
      </c>
      <c r="K8" s="184">
        <v>6058.45</v>
      </c>
      <c r="L8" s="185">
        <v>6078.98</v>
      </c>
      <c r="M8" s="184">
        <v>6081.83</v>
      </c>
      <c r="N8" s="183">
        <v>6065.1</v>
      </c>
    </row>
    <row r="9" spans="2:14">
      <c r="B9" s="48"/>
      <c r="C9" s="125" t="str">
        <f>+'[1]I. Institutions'!C10</f>
        <v>"New" private universities</v>
      </c>
      <c r="D9" s="214"/>
      <c r="E9" s="181"/>
      <c r="F9" s="181"/>
      <c r="G9" s="181"/>
      <c r="H9" s="182"/>
      <c r="I9" s="183">
        <v>6870.9772000000003</v>
      </c>
      <c r="J9" s="184">
        <v>8817</v>
      </c>
      <c r="K9" s="184">
        <v>9015.11</v>
      </c>
      <c r="L9" s="185">
        <v>6722.4</v>
      </c>
      <c r="M9" s="184">
        <v>7490.96</v>
      </c>
      <c r="N9" s="186">
        <v>7628.9</v>
      </c>
    </row>
    <row r="10" spans="2:14">
      <c r="B10" s="48"/>
      <c r="C10" s="125" t="str">
        <f>+'[1]I. Institutions'!C11</f>
        <v>-</v>
      </c>
      <c r="D10" s="214"/>
      <c r="E10" s="181"/>
      <c r="F10" s="181"/>
      <c r="G10" s="181"/>
      <c r="H10" s="182"/>
      <c r="I10" s="182"/>
      <c r="J10" s="182"/>
      <c r="K10" s="182"/>
      <c r="L10" s="182"/>
      <c r="M10" s="182"/>
      <c r="N10" s="170"/>
    </row>
    <row r="11" spans="2:14">
      <c r="B11" s="48"/>
      <c r="C11" s="124" t="str">
        <f>+t_2</f>
        <v>2. Non-university postsecondary</v>
      </c>
      <c r="D11" s="214"/>
      <c r="E11" s="174"/>
      <c r="F11" s="174"/>
      <c r="G11" s="174"/>
      <c r="H11" s="175"/>
      <c r="I11" s="176">
        <f>I12+I13</f>
        <v>5940.5663000000004</v>
      </c>
      <c r="J11" s="176">
        <f>J12+J13</f>
        <v>4849.1590900000001</v>
      </c>
      <c r="K11" s="176">
        <f>K12+K13</f>
        <v>3117.15</v>
      </c>
      <c r="L11" s="176">
        <f>SUM(L12:L13)</f>
        <v>3617.1499999999996</v>
      </c>
      <c r="M11" s="176">
        <f>SUM(M12:M13)</f>
        <v>4213.83</v>
      </c>
      <c r="N11" s="187">
        <f>SUM(N12:N13)</f>
        <v>4842.6000000000004</v>
      </c>
    </row>
    <row r="12" spans="2:14">
      <c r="B12" s="48"/>
      <c r="C12" s="125" t="str">
        <f>+'[1]I. Institutions'!C13</f>
        <v>Professional institutes</v>
      </c>
      <c r="D12" s="214"/>
      <c r="E12" s="181"/>
      <c r="F12" s="181"/>
      <c r="G12" s="181"/>
      <c r="H12" s="182"/>
      <c r="I12" s="188">
        <v>3467.68</v>
      </c>
      <c r="J12" s="184">
        <v>3113</v>
      </c>
      <c r="K12" s="184">
        <v>2031.2</v>
      </c>
      <c r="L12" s="186">
        <v>2500.54</v>
      </c>
      <c r="M12" s="186">
        <v>2961.57</v>
      </c>
      <c r="N12" s="188">
        <v>3429.8</v>
      </c>
    </row>
    <row r="13" spans="2:14">
      <c r="B13" s="48"/>
      <c r="C13" s="125" t="str">
        <f>+'[1]I. Institutions'!C14</f>
        <v>Technical training centers</v>
      </c>
      <c r="D13" s="214"/>
      <c r="E13" s="181"/>
      <c r="F13" s="181"/>
      <c r="G13" s="181"/>
      <c r="H13" s="189"/>
      <c r="I13" s="188">
        <v>2472.8863000000001</v>
      </c>
      <c r="J13" s="184">
        <v>1736.1590900000001</v>
      </c>
      <c r="K13" s="190">
        <v>1085.95</v>
      </c>
      <c r="L13" s="186">
        <v>1116.6099999999999</v>
      </c>
      <c r="M13" s="186">
        <v>1252.26</v>
      </c>
      <c r="N13" s="188">
        <v>1412.8</v>
      </c>
    </row>
    <row r="14" spans="2:14" s="21" customFormat="1">
      <c r="B14" s="48"/>
      <c r="C14" s="125" t="str">
        <f>+'[1]I. Institutions'!C15</f>
        <v>-</v>
      </c>
      <c r="D14" s="214"/>
      <c r="E14" s="181"/>
      <c r="F14" s="181"/>
      <c r="G14" s="181"/>
      <c r="H14" s="182"/>
      <c r="I14" s="182"/>
      <c r="J14" s="182"/>
      <c r="K14" s="182"/>
      <c r="L14" s="182"/>
      <c r="M14" s="182"/>
      <c r="N14" s="170"/>
    </row>
    <row r="15" spans="2:14">
      <c r="B15" s="61" t="str">
        <f>+ca_2</f>
        <v>B. Public Institutions</v>
      </c>
      <c r="C15" s="127"/>
      <c r="D15" s="215"/>
      <c r="E15" s="174"/>
      <c r="F15" s="174"/>
      <c r="G15" s="174"/>
      <c r="H15" s="175"/>
      <c r="I15" s="191">
        <v>7111.45</v>
      </c>
      <c r="J15" s="187">
        <v>6647</v>
      </c>
      <c r="K15" s="187">
        <v>6612.27</v>
      </c>
      <c r="L15" s="192">
        <v>7441.74</v>
      </c>
      <c r="M15" s="187">
        <v>7730.79</v>
      </c>
      <c r="N15" s="193">
        <v>7219.4</v>
      </c>
    </row>
    <row r="16" spans="2:14">
      <c r="B16" s="48"/>
      <c r="C16" s="124" t="str">
        <f>+t_1</f>
        <v>1. Universities</v>
      </c>
      <c r="D16" s="214"/>
      <c r="E16" s="174"/>
      <c r="F16" s="174"/>
      <c r="G16" s="174"/>
      <c r="H16" s="175"/>
      <c r="I16" s="194">
        <v>7111.45</v>
      </c>
      <c r="J16" s="195">
        <v>6647</v>
      </c>
      <c r="K16" s="195">
        <v>6612.27</v>
      </c>
      <c r="L16" s="196">
        <v>7441.74</v>
      </c>
      <c r="M16" s="195">
        <v>7730.79</v>
      </c>
      <c r="N16" s="197">
        <v>7219.4</v>
      </c>
    </row>
    <row r="17" spans="2:14">
      <c r="B17" s="48"/>
      <c r="C17" s="125" t="str">
        <f>+'[1]I. Institutions'!C18</f>
        <v>Universities</v>
      </c>
      <c r="D17" s="214"/>
      <c r="E17" s="181"/>
      <c r="F17" s="181"/>
      <c r="G17" s="181"/>
      <c r="H17" s="182"/>
      <c r="I17" s="182"/>
      <c r="J17" s="182"/>
      <c r="K17" s="182"/>
      <c r="L17" s="182"/>
      <c r="M17" s="182"/>
      <c r="N17" s="170"/>
    </row>
    <row r="18" spans="2:14">
      <c r="B18" s="48"/>
      <c r="C18" s="125" t="str">
        <f>+'[1]I. Institutions'!C19</f>
        <v>-</v>
      </c>
      <c r="D18" s="214"/>
      <c r="E18" s="181"/>
      <c r="F18" s="181"/>
      <c r="G18" s="181"/>
      <c r="H18" s="189"/>
      <c r="I18" s="182"/>
      <c r="J18" s="182"/>
      <c r="K18" s="182"/>
      <c r="L18" s="182"/>
      <c r="M18" s="182"/>
      <c r="N18" s="170"/>
    </row>
    <row r="19" spans="2:14">
      <c r="B19" s="48"/>
      <c r="C19" s="125" t="str">
        <f>+'[1]I. Institutions'!C20</f>
        <v>-</v>
      </c>
      <c r="D19" s="214"/>
      <c r="E19" s="181"/>
      <c r="F19" s="181"/>
      <c r="G19" s="181"/>
      <c r="H19" s="182"/>
      <c r="I19" s="182"/>
      <c r="J19" s="182"/>
      <c r="K19" s="182"/>
      <c r="L19" s="182"/>
      <c r="M19" s="182"/>
      <c r="N19" s="170"/>
    </row>
    <row r="20" spans="2:14">
      <c r="B20" s="48"/>
      <c r="C20" s="124" t="str">
        <f>+t_2</f>
        <v>2. Non-university postsecondary</v>
      </c>
      <c r="D20" s="214"/>
      <c r="E20" s="174"/>
      <c r="F20" s="174"/>
      <c r="G20" s="174"/>
      <c r="H20" s="175"/>
      <c r="I20" s="175"/>
      <c r="J20" s="175"/>
      <c r="K20" s="175"/>
      <c r="L20" s="175"/>
      <c r="M20" s="175"/>
      <c r="N20" s="198"/>
    </row>
    <row r="21" spans="2:14">
      <c r="B21" s="48"/>
      <c r="C21" s="125" t="str">
        <f>+'[1]I. Institutions'!C22</f>
        <v>Professional institutes</v>
      </c>
      <c r="D21" s="214"/>
      <c r="E21" s="181"/>
      <c r="F21" s="181"/>
      <c r="G21" s="181"/>
      <c r="H21" s="182"/>
      <c r="I21" s="182"/>
      <c r="J21" s="182"/>
      <c r="K21" s="182"/>
      <c r="L21" s="182"/>
      <c r="M21" s="182"/>
      <c r="N21" s="170"/>
    </row>
    <row r="22" spans="2:14" s="21" customFormat="1">
      <c r="B22" s="48"/>
      <c r="C22" s="125" t="s">
        <v>363</v>
      </c>
      <c r="D22" s="214"/>
      <c r="E22" s="181"/>
      <c r="F22" s="181"/>
      <c r="G22" s="181"/>
      <c r="H22" s="182"/>
      <c r="I22" s="182"/>
      <c r="J22" s="182"/>
      <c r="K22" s="182"/>
      <c r="L22" s="182"/>
      <c r="M22" s="182"/>
      <c r="N22" s="170"/>
    </row>
    <row r="23" spans="2:14">
      <c r="B23" s="48"/>
      <c r="C23" s="125" t="str">
        <f>+'[1]I. Institutions'!C24</f>
        <v>-</v>
      </c>
      <c r="D23" s="214"/>
      <c r="E23" s="181"/>
      <c r="F23" s="181"/>
      <c r="G23" s="181"/>
      <c r="H23" s="182"/>
      <c r="I23" s="182"/>
      <c r="J23" s="182"/>
      <c r="K23" s="182"/>
      <c r="L23" s="182"/>
      <c r="M23" s="182"/>
      <c r="N23" s="170"/>
    </row>
    <row r="24" spans="2:14">
      <c r="B24" s="128" t="str">
        <f>+ca_3</f>
        <v xml:space="preserve">C.Total (private and public) </v>
      </c>
      <c r="C24" s="129"/>
      <c r="D24" s="216"/>
      <c r="E24" s="174"/>
      <c r="F24" s="174"/>
      <c r="G24" s="174"/>
      <c r="H24" s="175"/>
      <c r="I24" s="176">
        <f>I25+I29</f>
        <v>24885.103499999997</v>
      </c>
      <c r="J24" s="176">
        <f>J25+J29</f>
        <v>25649</v>
      </c>
      <c r="K24" s="176">
        <f>K25+K29</f>
        <v>24802.83</v>
      </c>
      <c r="L24" s="176">
        <f>SUM(L6+L15)</f>
        <v>23860.269999999997</v>
      </c>
      <c r="M24" s="176">
        <f>SUM(M15+M6)</f>
        <v>25517.410000000003</v>
      </c>
      <c r="N24" s="177">
        <f>SUM(N6+N15)</f>
        <v>25756</v>
      </c>
    </row>
    <row r="25" spans="2:14">
      <c r="B25" s="130"/>
      <c r="C25" s="131" t="str">
        <f>+t_1</f>
        <v>1. Universities</v>
      </c>
      <c r="D25" s="217"/>
      <c r="E25" s="174"/>
      <c r="F25" s="174"/>
      <c r="G25" s="174"/>
      <c r="H25" s="175"/>
      <c r="I25" s="175">
        <f>I16+I7</f>
        <v>18944.537199999999</v>
      </c>
      <c r="J25" s="175">
        <f>J7+J16</f>
        <v>20800</v>
      </c>
      <c r="K25" s="175">
        <f>K7+K16</f>
        <v>21685.83</v>
      </c>
      <c r="L25" s="175">
        <f>SUM(L16+L7)</f>
        <v>20243.12</v>
      </c>
      <c r="M25" s="175">
        <f>SUM(M7+M16)</f>
        <v>21303.58</v>
      </c>
      <c r="N25" s="199">
        <f>SUM(N7+N16)</f>
        <v>20913.400000000001</v>
      </c>
    </row>
    <row r="26" spans="2:14">
      <c r="B26" s="48"/>
      <c r="C26" s="124"/>
      <c r="D26" s="167"/>
      <c r="E26" s="174"/>
      <c r="F26" s="174"/>
      <c r="G26" s="174"/>
      <c r="H26" s="175"/>
      <c r="I26" s="175"/>
      <c r="J26" s="175"/>
      <c r="K26" s="175"/>
      <c r="L26" s="175"/>
      <c r="M26" s="175"/>
      <c r="N26" s="198"/>
    </row>
    <row r="27" spans="2:14">
      <c r="B27" s="48"/>
      <c r="C27" s="124"/>
      <c r="D27" s="167"/>
      <c r="E27" s="174"/>
      <c r="F27" s="174"/>
      <c r="G27" s="174"/>
      <c r="H27" s="175"/>
      <c r="I27" s="175"/>
      <c r="J27" s="175"/>
      <c r="K27" s="175"/>
      <c r="L27" s="175"/>
      <c r="M27" s="175"/>
      <c r="N27" s="198"/>
    </row>
    <row r="28" spans="2:14">
      <c r="B28" s="48"/>
      <c r="C28" s="124"/>
      <c r="D28" s="167"/>
      <c r="E28" s="174"/>
      <c r="F28" s="174"/>
      <c r="G28" s="174"/>
      <c r="H28" s="175"/>
      <c r="I28" s="175"/>
      <c r="J28" s="198"/>
      <c r="K28" s="175"/>
      <c r="L28" s="175"/>
      <c r="M28" s="175"/>
      <c r="N28" s="198"/>
    </row>
    <row r="29" spans="2:14">
      <c r="B29" s="48"/>
      <c r="C29" s="124" t="str">
        <f>+t_2</f>
        <v>2. Non-university postsecondary</v>
      </c>
      <c r="D29" s="167"/>
      <c r="E29" s="174"/>
      <c r="F29" s="174"/>
      <c r="G29" s="174"/>
      <c r="H29" s="175"/>
      <c r="I29" s="175">
        <f>I12+I13</f>
        <v>5940.5663000000004</v>
      </c>
      <c r="J29" s="175">
        <v>4849</v>
      </c>
      <c r="K29" s="175">
        <v>3117</v>
      </c>
      <c r="L29" s="175">
        <f>SUM(L13+L12)</f>
        <v>3617.1499999999996</v>
      </c>
      <c r="M29" s="175">
        <f>SUM(M12+M13)</f>
        <v>4213.83</v>
      </c>
      <c r="N29" s="195">
        <f>SUM(N12+N13)</f>
        <v>4842.6000000000004</v>
      </c>
    </row>
    <row r="30" spans="2:14" ht="11.75" customHeight="1">
      <c r="B30" s="48"/>
      <c r="C30" s="125"/>
      <c r="D30" s="167"/>
      <c r="E30" s="174"/>
      <c r="F30" s="174"/>
      <c r="G30" s="174"/>
      <c r="H30" s="175"/>
      <c r="I30" s="175"/>
      <c r="J30" s="175"/>
      <c r="K30" s="175"/>
      <c r="L30" s="175"/>
      <c r="M30" s="174"/>
      <c r="N30" s="198"/>
    </row>
    <row r="31" spans="2:14" ht="11.75" customHeight="1">
      <c r="B31" s="48"/>
      <c r="C31" s="125"/>
      <c r="D31" s="167"/>
      <c r="E31" s="174"/>
      <c r="F31" s="174"/>
      <c r="G31" s="174"/>
      <c r="H31" s="174"/>
      <c r="I31" s="174"/>
      <c r="J31" s="174"/>
      <c r="K31" s="174"/>
      <c r="L31" s="174"/>
      <c r="M31" s="174"/>
      <c r="N31" s="198"/>
    </row>
    <row r="32" spans="2:14" ht="11.75" customHeight="1">
      <c r="B32" s="132"/>
      <c r="C32" s="133"/>
      <c r="D32" s="218"/>
      <c r="E32" s="174"/>
      <c r="F32" s="174"/>
      <c r="G32" s="174"/>
      <c r="H32" s="174"/>
      <c r="I32" s="174"/>
      <c r="J32" s="174"/>
      <c r="K32" s="174"/>
      <c r="L32" s="174"/>
      <c r="M32" s="174"/>
      <c r="N32" s="198"/>
    </row>
    <row r="33" spans="2:15" ht="11.75" customHeight="1">
      <c r="B33" s="87"/>
    </row>
    <row r="34" spans="2:15" ht="11.75" customHeight="1">
      <c r="B34" s="87"/>
    </row>
    <row r="35" spans="2:15">
      <c r="B35" s="89" t="s">
        <v>365</v>
      </c>
      <c r="C35" s="90"/>
      <c r="D35" s="91"/>
      <c r="E35" s="172">
        <v>2001</v>
      </c>
      <c r="F35" s="172">
        <v>2002</v>
      </c>
      <c r="G35" s="172">
        <v>2003</v>
      </c>
      <c r="H35" s="172">
        <v>2004</v>
      </c>
      <c r="I35" s="172">
        <v>2005</v>
      </c>
      <c r="J35" s="172">
        <v>2006</v>
      </c>
      <c r="K35" s="172">
        <v>2007</v>
      </c>
      <c r="L35" s="172">
        <v>2008</v>
      </c>
      <c r="M35" s="172">
        <v>2009</v>
      </c>
      <c r="N35" s="172">
        <v>2010</v>
      </c>
    </row>
    <row r="36" spans="2:15" ht="32.25" customHeight="1">
      <c r="B36" s="92">
        <v>1</v>
      </c>
      <c r="C36" s="221" t="s">
        <v>409</v>
      </c>
      <c r="D36" s="94"/>
      <c r="E36" s="202" t="str">
        <f>IF(E24&gt;0,E6/E24,"-")</f>
        <v>-</v>
      </c>
      <c r="F36" s="202" t="str">
        <f t="shared" ref="F36:N36" si="0">IF(F24&gt;0,F6/F24,"-")</f>
        <v>-</v>
      </c>
      <c r="G36" s="202" t="str">
        <f t="shared" si="0"/>
        <v>-</v>
      </c>
      <c r="H36" s="202" t="str">
        <f t="shared" si="0"/>
        <v>-</v>
      </c>
      <c r="I36" s="203">
        <f t="shared" si="0"/>
        <v>0.71422863481359444</v>
      </c>
      <c r="J36" s="203">
        <f t="shared" si="0"/>
        <v>0.74085379897851777</v>
      </c>
      <c r="K36" s="203">
        <f t="shared" si="0"/>
        <v>0.73341267911766528</v>
      </c>
      <c r="L36" s="203">
        <f t="shared" si="0"/>
        <v>0.68811166009437452</v>
      </c>
      <c r="M36" s="203">
        <f t="shared" si="0"/>
        <v>0.69703861010972512</v>
      </c>
      <c r="N36" s="203">
        <f t="shared" si="0"/>
        <v>0.7197002640161515</v>
      </c>
    </row>
    <row r="37" spans="2:15" ht="39" customHeight="1">
      <c r="B37" s="97">
        <v>2</v>
      </c>
      <c r="C37" s="219" t="s">
        <v>410</v>
      </c>
      <c r="D37" s="99"/>
      <c r="E37" s="202" t="str">
        <f>+IF(E6&gt;0,E7/E6,"-")</f>
        <v>-</v>
      </c>
      <c r="F37" s="202" t="str">
        <f t="shared" ref="F37:N37" si="1">+IF(F6&gt;0,F7/F6,"-")</f>
        <v>-</v>
      </c>
      <c r="G37" s="202" t="str">
        <f t="shared" si="1"/>
        <v>-</v>
      </c>
      <c r="H37" s="202" t="str">
        <f t="shared" si="1"/>
        <v>-</v>
      </c>
      <c r="I37" s="203">
        <f t="shared" si="1"/>
        <v>0.66576560637912741</v>
      </c>
      <c r="J37" s="203">
        <f t="shared" si="1"/>
        <v>0.74481009936645037</v>
      </c>
      <c r="K37" s="203">
        <f t="shared" si="1"/>
        <v>0.82864055333739028</v>
      </c>
      <c r="L37" s="203">
        <f t="shared" si="1"/>
        <v>0.77969099547888876</v>
      </c>
      <c r="M37" s="203">
        <f t="shared" si="1"/>
        <v>0.76308989566314445</v>
      </c>
      <c r="N37" s="203">
        <f t="shared" si="1"/>
        <v>0.73875467993051591</v>
      </c>
    </row>
    <row r="38" spans="2:15" ht="36" customHeight="1">
      <c r="B38" s="102">
        <v>3</v>
      </c>
      <c r="C38" s="220" t="s">
        <v>411</v>
      </c>
      <c r="D38" s="103"/>
      <c r="E38" s="202" t="str">
        <f>IF(E15&gt;0,E16/E15,"-")</f>
        <v>-</v>
      </c>
      <c r="F38" s="202" t="str">
        <f t="shared" ref="F38:N38" si="2">IF(F15&gt;0,F16/F15,"-")</f>
        <v>-</v>
      </c>
      <c r="G38" s="202" t="str">
        <f t="shared" si="2"/>
        <v>-</v>
      </c>
      <c r="H38" s="202" t="str">
        <f t="shared" si="2"/>
        <v>-</v>
      </c>
      <c r="I38" s="203">
        <f t="shared" si="2"/>
        <v>1</v>
      </c>
      <c r="J38" s="203">
        <f t="shared" si="2"/>
        <v>1</v>
      </c>
      <c r="K38" s="203">
        <f t="shared" si="2"/>
        <v>1</v>
      </c>
      <c r="L38" s="203">
        <f t="shared" si="2"/>
        <v>1</v>
      </c>
      <c r="M38" s="203">
        <f t="shared" si="2"/>
        <v>1</v>
      </c>
      <c r="N38" s="203">
        <f t="shared" si="2"/>
        <v>1</v>
      </c>
    </row>
    <row r="39" spans="2:15">
      <c r="B39" s="87"/>
      <c r="C39" s="32"/>
      <c r="D39" s="31"/>
      <c r="E39" s="32"/>
      <c r="F39" s="31"/>
      <c r="G39" s="31"/>
      <c r="H39" s="31"/>
      <c r="I39" s="31"/>
      <c r="J39" s="31"/>
      <c r="K39" s="31"/>
      <c r="L39" s="31"/>
      <c r="M39" s="31"/>
      <c r="N39" s="31"/>
    </row>
    <row r="40" spans="2:15" ht="11.25" customHeight="1">
      <c r="B40" s="135" t="s">
        <v>369</v>
      </c>
      <c r="C40" s="107"/>
      <c r="D40" s="108"/>
      <c r="E40" s="108"/>
      <c r="F40" s="108"/>
      <c r="G40" s="108"/>
      <c r="H40" s="108"/>
      <c r="I40" s="108"/>
      <c r="J40" s="108"/>
      <c r="K40" s="108"/>
      <c r="L40" s="108"/>
      <c r="M40" s="109"/>
      <c r="N40" s="109"/>
      <c r="O40" s="24" t="s">
        <v>25</v>
      </c>
    </row>
    <row r="41" spans="2:15" ht="11.25" customHeight="1">
      <c r="B41" s="110" t="s">
        <v>370</v>
      </c>
      <c r="C41" s="111" t="s">
        <v>371</v>
      </c>
      <c r="D41" s="112"/>
      <c r="E41" s="112"/>
      <c r="F41" s="112"/>
      <c r="G41" s="112"/>
      <c r="H41" s="112"/>
      <c r="I41" s="112"/>
      <c r="J41" s="112"/>
      <c r="K41" s="112"/>
      <c r="L41" s="112"/>
      <c r="M41" s="113"/>
      <c r="N41" s="113"/>
    </row>
    <row r="42" spans="2:15" ht="13.5" customHeight="1">
      <c r="B42" s="136">
        <v>1</v>
      </c>
      <c r="C42" s="137" t="s">
        <v>337</v>
      </c>
      <c r="D42" s="138"/>
      <c r="E42" s="138"/>
      <c r="F42" s="138"/>
      <c r="G42" s="138"/>
      <c r="H42" s="138"/>
      <c r="I42" s="138"/>
      <c r="J42" s="138"/>
      <c r="K42" s="138"/>
      <c r="L42" s="138"/>
      <c r="M42" s="139"/>
    </row>
    <row r="43" spans="2:15" ht="22.5" customHeight="1">
      <c r="B43" s="136">
        <v>2</v>
      </c>
      <c r="C43" s="208" t="s">
        <v>0</v>
      </c>
      <c r="D43" s="209"/>
      <c r="E43" s="209"/>
      <c r="F43" s="209"/>
      <c r="G43" s="209"/>
      <c r="H43" s="209"/>
      <c r="I43" s="209"/>
      <c r="J43" s="209"/>
      <c r="K43" s="209"/>
      <c r="L43" s="209"/>
      <c r="M43" s="209"/>
      <c r="N43" s="209"/>
      <c r="O43" s="222"/>
    </row>
    <row r="44" spans="2:15" ht="16.5" customHeight="1">
      <c r="B44" s="142"/>
      <c r="C44" s="208"/>
      <c r="D44" s="209"/>
      <c r="E44" s="209"/>
      <c r="F44" s="209"/>
      <c r="G44" s="209"/>
      <c r="H44" s="209"/>
      <c r="I44" s="209"/>
      <c r="J44" s="209"/>
      <c r="K44" s="209"/>
      <c r="L44" s="209"/>
      <c r="M44" s="209"/>
      <c r="N44" s="209"/>
    </row>
    <row r="45" spans="2:15" ht="13.5" customHeight="1">
      <c r="B45" s="142"/>
      <c r="C45" s="210"/>
      <c r="D45" s="211"/>
      <c r="E45" s="211"/>
      <c r="F45" s="211"/>
      <c r="G45" s="211"/>
      <c r="H45" s="211"/>
      <c r="I45" s="211"/>
      <c r="J45" s="211"/>
      <c r="K45" s="211"/>
      <c r="L45" s="211"/>
      <c r="M45" s="211"/>
      <c r="N45" s="211"/>
    </row>
    <row r="46" spans="2:15" ht="13.5" customHeight="1">
      <c r="B46" s="146"/>
      <c r="C46" s="147"/>
      <c r="D46" s="147"/>
      <c r="E46" s="147"/>
      <c r="F46" s="147"/>
      <c r="G46" s="147"/>
      <c r="H46" s="147"/>
      <c r="I46" s="147"/>
      <c r="J46" s="147"/>
      <c r="K46" s="147"/>
      <c r="L46" s="147"/>
      <c r="M46" s="147"/>
    </row>
    <row r="47" spans="2:15" ht="13.5" customHeight="1">
      <c r="B47" s="148"/>
    </row>
    <row r="48" spans="2:15" ht="13.5" customHeight="1">
      <c r="B48" s="149"/>
      <c r="C48" s="150"/>
      <c r="D48" s="151"/>
      <c r="E48" s="151"/>
      <c r="F48" s="151"/>
      <c r="G48" s="151"/>
      <c r="H48" s="151"/>
      <c r="I48" s="151"/>
      <c r="J48" s="151"/>
      <c r="K48" s="151"/>
      <c r="L48" s="151"/>
      <c r="M48" s="151"/>
      <c r="N48" s="151"/>
      <c r="O48" s="151"/>
    </row>
    <row r="49" spans="3:15">
      <c r="C49" s="152"/>
      <c r="D49" s="152"/>
      <c r="E49" s="152"/>
      <c r="F49" s="152"/>
      <c r="G49" s="152"/>
      <c r="H49" s="152"/>
      <c r="I49" s="152"/>
      <c r="J49" s="152"/>
      <c r="K49" s="152"/>
      <c r="L49" s="152"/>
      <c r="M49" s="152"/>
      <c r="N49" s="152"/>
      <c r="O49" s="152"/>
    </row>
    <row r="50" spans="3:15">
      <c r="C50" s="152"/>
      <c r="D50" s="152"/>
      <c r="E50" s="152"/>
      <c r="F50" s="152"/>
      <c r="G50" s="152"/>
      <c r="H50" s="152"/>
      <c r="I50" s="152"/>
      <c r="J50" s="152"/>
      <c r="K50" s="152"/>
      <c r="L50" s="152"/>
      <c r="M50" s="152"/>
      <c r="N50" s="152"/>
      <c r="O50" s="152"/>
    </row>
    <row r="51" spans="3:15">
      <c r="D51" s="24"/>
    </row>
    <row r="52" spans="3:15">
      <c r="D52" s="24"/>
    </row>
    <row r="64" spans="3:15">
      <c r="O64" s="153"/>
    </row>
    <row r="66" spans="2:14">
      <c r="B66" s="27" t="str">
        <f>+[1]Index!B19</f>
        <v>III.2. Faculty by time status</v>
      </c>
      <c r="C66" s="28"/>
      <c r="D66" s="29"/>
      <c r="E66" s="29"/>
      <c r="F66" s="29"/>
      <c r="G66" s="29"/>
      <c r="H66" s="29"/>
      <c r="I66" s="29"/>
      <c r="J66" s="29"/>
      <c r="K66" s="29"/>
      <c r="L66" s="29"/>
      <c r="M66" s="30"/>
      <c r="N66" s="30"/>
    </row>
    <row r="67" spans="2:14">
      <c r="B67" s="32"/>
      <c r="C67" s="32"/>
      <c r="D67" s="31"/>
      <c r="E67" s="31"/>
      <c r="F67" s="31"/>
      <c r="G67" s="31"/>
      <c r="H67" s="31"/>
      <c r="I67" s="31"/>
      <c r="J67" s="31"/>
      <c r="K67" s="31"/>
      <c r="L67" s="31"/>
      <c r="M67" s="31"/>
    </row>
    <row r="68" spans="2:14" s="38" customFormat="1" ht="16" thickBot="1">
      <c r="B68" s="33" t="s">
        <v>360</v>
      </c>
      <c r="C68" s="34"/>
      <c r="D68" s="35" t="s">
        <v>361</v>
      </c>
      <c r="E68" s="172">
        <v>2001</v>
      </c>
      <c r="F68" s="172">
        <v>2002</v>
      </c>
      <c r="G68" s="172">
        <v>2003</v>
      </c>
      <c r="H68" s="172">
        <v>2004</v>
      </c>
      <c r="I68" s="172">
        <v>2005</v>
      </c>
      <c r="J68" s="172">
        <v>2006</v>
      </c>
      <c r="K68" s="172">
        <v>2007</v>
      </c>
      <c r="L68" s="172">
        <v>2008</v>
      </c>
      <c r="M68" s="172">
        <v>2009</v>
      </c>
      <c r="N68" s="172">
        <v>2010</v>
      </c>
    </row>
    <row r="69" spans="2:14">
      <c r="B69" s="39" t="str">
        <f>+ca_1</f>
        <v>A. Private Institutions</v>
      </c>
      <c r="C69" s="154"/>
      <c r="D69" s="218">
        <v>1</v>
      </c>
      <c r="E69" s="174"/>
      <c r="F69" s="174"/>
      <c r="G69" s="174"/>
      <c r="H69" s="175"/>
      <c r="I69" s="176">
        <f t="shared" ref="I69:N69" si="3">I70+I71+I72</f>
        <v>15300.78</v>
      </c>
      <c r="J69" s="176">
        <f t="shared" si="3"/>
        <v>17265.509999999998</v>
      </c>
      <c r="K69" s="176">
        <f t="shared" si="3"/>
        <v>17104.78</v>
      </c>
      <c r="L69" s="176">
        <f t="shared" si="3"/>
        <v>15301.919999999998</v>
      </c>
      <c r="M69" s="176">
        <f t="shared" si="3"/>
        <v>17952</v>
      </c>
      <c r="N69" s="176">
        <f t="shared" si="3"/>
        <v>18226</v>
      </c>
    </row>
    <row r="70" spans="2:14">
      <c r="B70" s="48"/>
      <c r="C70" s="155" t="str">
        <f>+ed_1</f>
        <v>1. Full time</v>
      </c>
      <c r="D70" s="214"/>
      <c r="E70" s="181"/>
      <c r="F70" s="181"/>
      <c r="G70" s="181"/>
      <c r="H70" s="182"/>
      <c r="I70" s="182">
        <v>7565.52</v>
      </c>
      <c r="J70" s="182">
        <v>8612.89</v>
      </c>
      <c r="K70" s="182">
        <v>8682.34</v>
      </c>
      <c r="L70" s="182">
        <v>6624.48</v>
      </c>
      <c r="M70" s="182">
        <v>9541</v>
      </c>
      <c r="N70" s="182">
        <v>9522</v>
      </c>
    </row>
    <row r="71" spans="2:14">
      <c r="B71" s="48"/>
      <c r="C71" s="155" t="s">
        <v>419</v>
      </c>
      <c r="D71" s="214">
        <v>2</v>
      </c>
      <c r="E71" s="181"/>
      <c r="F71" s="181"/>
      <c r="G71" s="181"/>
      <c r="H71" s="182"/>
      <c r="I71" s="182">
        <v>2328.67</v>
      </c>
      <c r="J71" s="182">
        <v>2674.89</v>
      </c>
      <c r="K71" s="182">
        <v>2522.94</v>
      </c>
      <c r="L71" s="182">
        <v>2318.83</v>
      </c>
      <c r="M71" s="182">
        <v>2803</v>
      </c>
      <c r="N71" s="182">
        <v>2751</v>
      </c>
    </row>
    <row r="72" spans="2:14">
      <c r="B72" s="48"/>
      <c r="C72" s="155" t="s">
        <v>421</v>
      </c>
      <c r="D72" s="214">
        <v>3</v>
      </c>
      <c r="E72" s="181"/>
      <c r="F72" s="181"/>
      <c r="G72" s="181"/>
      <c r="H72" s="182"/>
      <c r="I72" s="182">
        <v>5406.59</v>
      </c>
      <c r="J72" s="182">
        <v>5977.73</v>
      </c>
      <c r="K72" s="182">
        <v>5899.5</v>
      </c>
      <c r="L72" s="182">
        <v>6358.61</v>
      </c>
      <c r="M72" s="182">
        <v>5608</v>
      </c>
      <c r="N72" s="182">
        <v>5953</v>
      </c>
    </row>
    <row r="73" spans="2:14">
      <c r="B73" s="61" t="str">
        <f>+ca_2</f>
        <v>B. Public Institutions</v>
      </c>
      <c r="C73" s="156"/>
      <c r="D73" s="215"/>
      <c r="E73" s="174"/>
      <c r="F73" s="174"/>
      <c r="G73" s="174"/>
      <c r="H73" s="175"/>
      <c r="I73" s="176">
        <f t="shared" ref="I73:N73" si="4">I74+I75+I76</f>
        <v>7111.4600000000009</v>
      </c>
      <c r="J73" s="176">
        <f t="shared" si="4"/>
        <v>6646.8399999999992</v>
      </c>
      <c r="K73" s="176">
        <f t="shared" si="4"/>
        <v>6612.2699999999995</v>
      </c>
      <c r="L73" s="176">
        <f t="shared" si="4"/>
        <v>7352.4900000000007</v>
      </c>
      <c r="M73" s="176">
        <f t="shared" si="4"/>
        <v>7324</v>
      </c>
      <c r="N73" s="176">
        <f t="shared" si="4"/>
        <v>6825</v>
      </c>
    </row>
    <row r="74" spans="2:14">
      <c r="B74" s="48"/>
      <c r="C74" s="155" t="str">
        <f>+ed_1</f>
        <v>1. Full time</v>
      </c>
      <c r="D74" s="24"/>
      <c r="E74" s="181"/>
      <c r="F74" s="181"/>
      <c r="G74" s="181"/>
      <c r="H74" s="182"/>
      <c r="I74" s="182">
        <v>4855.2700000000004</v>
      </c>
      <c r="J74" s="182">
        <v>4878.7299999999996</v>
      </c>
      <c r="K74" s="182">
        <v>4882</v>
      </c>
      <c r="L74" s="182">
        <v>5028.26</v>
      </c>
      <c r="M74" s="182">
        <v>5427</v>
      </c>
      <c r="N74" s="182">
        <v>5026</v>
      </c>
    </row>
    <row r="75" spans="2:14">
      <c r="B75" s="48"/>
      <c r="C75" s="155" t="s">
        <v>419</v>
      </c>
      <c r="D75" s="214">
        <v>2</v>
      </c>
      <c r="E75" s="181"/>
      <c r="F75" s="181"/>
      <c r="G75" s="181"/>
      <c r="H75" s="182"/>
      <c r="I75" s="182">
        <v>1008.14</v>
      </c>
      <c r="J75" s="182">
        <v>721.86</v>
      </c>
      <c r="K75" s="182">
        <v>690.66</v>
      </c>
      <c r="L75" s="182">
        <v>521.14</v>
      </c>
      <c r="M75" s="182">
        <v>747</v>
      </c>
      <c r="N75" s="182">
        <v>658</v>
      </c>
    </row>
    <row r="76" spans="2:14">
      <c r="B76" s="48"/>
      <c r="C76" s="155" t="s">
        <v>422</v>
      </c>
      <c r="D76" s="214">
        <v>3</v>
      </c>
      <c r="E76" s="181"/>
      <c r="F76" s="181"/>
      <c r="G76" s="181"/>
      <c r="H76" s="182"/>
      <c r="I76" s="182">
        <v>1248.05</v>
      </c>
      <c r="J76" s="182">
        <v>1046.25</v>
      </c>
      <c r="K76" s="182">
        <v>1039.6099999999999</v>
      </c>
      <c r="L76" s="182">
        <v>1803.09</v>
      </c>
      <c r="M76" s="182">
        <v>1150</v>
      </c>
      <c r="N76" s="182">
        <v>1141</v>
      </c>
    </row>
    <row r="77" spans="2:14">
      <c r="B77" s="61" t="str">
        <f>+ca_3</f>
        <v xml:space="preserve">C.Total (private and public) </v>
      </c>
      <c r="C77" s="156"/>
      <c r="D77" s="215"/>
      <c r="E77" s="174"/>
      <c r="F77" s="174"/>
      <c r="G77" s="174"/>
      <c r="H77" s="175"/>
      <c r="I77" s="176">
        <f t="shared" ref="I77:N77" si="5">I78+I79+I80</f>
        <v>22412.240000000002</v>
      </c>
      <c r="J77" s="176">
        <f t="shared" si="5"/>
        <v>23912.35</v>
      </c>
      <c r="K77" s="176">
        <f t="shared" si="5"/>
        <v>23717.05</v>
      </c>
      <c r="L77" s="176">
        <f t="shared" si="5"/>
        <v>22654.41</v>
      </c>
      <c r="M77" s="176">
        <f t="shared" si="5"/>
        <v>25276</v>
      </c>
      <c r="N77" s="176">
        <f t="shared" si="5"/>
        <v>25051</v>
      </c>
    </row>
    <row r="78" spans="2:14">
      <c r="B78" s="48"/>
      <c r="C78" s="155" t="str">
        <f>+ed_1</f>
        <v>1. Full time</v>
      </c>
      <c r="D78" s="157"/>
      <c r="E78" s="174"/>
      <c r="F78" s="174"/>
      <c r="G78" s="174"/>
      <c r="H78" s="175"/>
      <c r="I78" s="175">
        <f t="shared" ref="I78:L80" si="6">I70+I74</f>
        <v>12420.79</v>
      </c>
      <c r="J78" s="175">
        <f t="shared" si="6"/>
        <v>13491.619999999999</v>
      </c>
      <c r="K78" s="175">
        <f t="shared" si="6"/>
        <v>13564.34</v>
      </c>
      <c r="L78" s="175">
        <f t="shared" si="6"/>
        <v>11652.74</v>
      </c>
      <c r="M78" s="175">
        <f t="shared" ref="M78:N80" si="7">M70+M74</f>
        <v>14968</v>
      </c>
      <c r="N78" s="175">
        <f t="shared" si="7"/>
        <v>14548</v>
      </c>
    </row>
    <row r="79" spans="2:14">
      <c r="B79" s="48"/>
      <c r="C79" s="155" t="s">
        <v>419</v>
      </c>
      <c r="D79" s="167">
        <v>2</v>
      </c>
      <c r="E79" s="174"/>
      <c r="F79" s="174"/>
      <c r="G79" s="174"/>
      <c r="H79" s="175"/>
      <c r="I79" s="175">
        <f t="shared" si="6"/>
        <v>3336.81</v>
      </c>
      <c r="J79" s="175">
        <f t="shared" si="6"/>
        <v>3396.75</v>
      </c>
      <c r="K79" s="175">
        <f t="shared" si="6"/>
        <v>3213.6</v>
      </c>
      <c r="L79" s="175">
        <f t="shared" si="6"/>
        <v>2839.97</v>
      </c>
      <c r="M79" s="175">
        <f t="shared" si="7"/>
        <v>3550</v>
      </c>
      <c r="N79" s="175">
        <f t="shared" si="7"/>
        <v>3409</v>
      </c>
    </row>
    <row r="80" spans="2:14">
      <c r="B80" s="83"/>
      <c r="C80" s="158" t="s">
        <v>421</v>
      </c>
      <c r="D80" s="223">
        <v>3</v>
      </c>
      <c r="E80" s="174"/>
      <c r="F80" s="174"/>
      <c r="G80" s="174"/>
      <c r="H80" s="174"/>
      <c r="I80" s="175">
        <f t="shared" si="6"/>
        <v>6654.64</v>
      </c>
      <c r="J80" s="175">
        <f t="shared" si="6"/>
        <v>7023.98</v>
      </c>
      <c r="K80" s="175">
        <f t="shared" si="6"/>
        <v>6939.11</v>
      </c>
      <c r="L80" s="175">
        <f t="shared" si="6"/>
        <v>8161.7</v>
      </c>
      <c r="M80" s="174">
        <f t="shared" si="7"/>
        <v>6758</v>
      </c>
      <c r="N80" s="174">
        <f t="shared" si="7"/>
        <v>7094</v>
      </c>
    </row>
    <row r="81" spans="2:14">
      <c r="B81" s="87"/>
    </row>
    <row r="82" spans="2:14">
      <c r="B82" s="89" t="s">
        <v>365</v>
      </c>
      <c r="C82" s="90"/>
      <c r="D82" s="91"/>
      <c r="E82" s="172">
        <v>2001</v>
      </c>
      <c r="F82" s="172">
        <v>2002</v>
      </c>
      <c r="G82" s="172">
        <v>2003</v>
      </c>
      <c r="H82" s="172">
        <v>2004</v>
      </c>
      <c r="I82" s="172">
        <v>2005</v>
      </c>
      <c r="J82" s="172">
        <v>2006</v>
      </c>
      <c r="K82" s="172">
        <v>2007</v>
      </c>
      <c r="L82" s="172">
        <v>2008</v>
      </c>
      <c r="M82" s="172">
        <v>2009</v>
      </c>
      <c r="N82" s="172">
        <v>2010</v>
      </c>
    </row>
    <row r="83" spans="2:14" ht="32.25" customHeight="1">
      <c r="B83" s="159">
        <v>1</v>
      </c>
      <c r="C83" s="226" t="s">
        <v>412</v>
      </c>
      <c r="D83" s="160"/>
      <c r="E83" s="202" t="str">
        <f t="shared" ref="E83:L83" si="8">IF(E77&gt;0,E78/E77,"-")</f>
        <v>-</v>
      </c>
      <c r="F83" s="202" t="str">
        <f t="shared" si="8"/>
        <v>-</v>
      </c>
      <c r="G83" s="202" t="str">
        <f t="shared" si="8"/>
        <v>-</v>
      </c>
      <c r="H83" s="202" t="str">
        <f t="shared" si="8"/>
        <v>-</v>
      </c>
      <c r="I83" s="203">
        <f t="shared" si="8"/>
        <v>0.5541967246468894</v>
      </c>
      <c r="J83" s="203">
        <f t="shared" si="8"/>
        <v>0.56421138031184725</v>
      </c>
      <c r="K83" s="203">
        <f t="shared" si="8"/>
        <v>0.571923573968938</v>
      </c>
      <c r="L83" s="203">
        <f t="shared" si="8"/>
        <v>0.51436960838971313</v>
      </c>
      <c r="M83" s="203">
        <f>IF(M77&gt;0,M78/M77,"-")</f>
        <v>0.59218230732710875</v>
      </c>
      <c r="N83" s="203">
        <f>IF(N77&gt;0,N78/N77,"-")</f>
        <v>0.58073529998802442</v>
      </c>
    </row>
    <row r="84" spans="2:14" ht="39" customHeight="1">
      <c r="B84" s="92">
        <v>2</v>
      </c>
      <c r="C84" s="225" t="s">
        <v>413</v>
      </c>
      <c r="D84" s="94"/>
      <c r="E84" s="202" t="str">
        <f>+IF(E69&gt;0,E70/E69,"-")</f>
        <v>-</v>
      </c>
      <c r="F84" s="202" t="str">
        <f t="shared" ref="F84:L84" si="9">+IF(F69&gt;0,F70/F69,"-")</f>
        <v>-</v>
      </c>
      <c r="G84" s="202" t="str">
        <f t="shared" si="9"/>
        <v>-</v>
      </c>
      <c r="H84" s="202" t="str">
        <f t="shared" si="9"/>
        <v>-</v>
      </c>
      <c r="I84" s="203">
        <f t="shared" si="9"/>
        <v>0.49445322395328867</v>
      </c>
      <c r="J84" s="203">
        <f t="shared" si="9"/>
        <v>0.49884944030034445</v>
      </c>
      <c r="K84" s="203">
        <f t="shared" si="9"/>
        <v>0.50759729151734201</v>
      </c>
      <c r="L84" s="203">
        <f t="shared" si="9"/>
        <v>0.43291822202703978</v>
      </c>
      <c r="M84" s="203">
        <f>+IF(M69&gt;0,M70/M69,"-")</f>
        <v>0.53147281639928701</v>
      </c>
      <c r="N84" s="203">
        <f>+IF(N69&gt;0,N70/N69,"-")</f>
        <v>0.52244046965872926</v>
      </c>
    </row>
    <row r="85" spans="2:14" ht="36" customHeight="1">
      <c r="B85" s="102">
        <v>3</v>
      </c>
      <c r="C85" s="224" t="s">
        <v>434</v>
      </c>
      <c r="D85" s="103"/>
      <c r="E85" s="202" t="str">
        <f>IF(E73&gt;0,E74/E73,"-")</f>
        <v>-</v>
      </c>
      <c r="F85" s="202" t="str">
        <f t="shared" ref="F85:L85" si="10">IF(F73&gt;0,F74/F73,"-")</f>
        <v>-</v>
      </c>
      <c r="G85" s="202" t="str">
        <f t="shared" si="10"/>
        <v>-</v>
      </c>
      <c r="H85" s="202" t="str">
        <f t="shared" si="10"/>
        <v>-</v>
      </c>
      <c r="I85" s="203">
        <f t="shared" si="10"/>
        <v>0.68273884687532516</v>
      </c>
      <c r="J85" s="203">
        <f t="shared" si="10"/>
        <v>0.73399239337790589</v>
      </c>
      <c r="K85" s="203">
        <f t="shared" si="10"/>
        <v>0.73832435759580306</v>
      </c>
      <c r="L85" s="203">
        <f t="shared" si="10"/>
        <v>0.68388532320343176</v>
      </c>
      <c r="M85" s="203">
        <f>IF(M73&gt;0,M74/M73,"-")</f>
        <v>0.74098853085745497</v>
      </c>
      <c r="N85" s="203">
        <f>IF(N73&gt;0,N74/N73,"-")</f>
        <v>0.73641025641025637</v>
      </c>
    </row>
    <row r="86" spans="2:14">
      <c r="B86" s="87"/>
      <c r="C86" s="32"/>
      <c r="D86" s="31"/>
      <c r="E86" s="32"/>
      <c r="F86" s="31"/>
      <c r="G86" s="31"/>
      <c r="H86" s="31"/>
      <c r="I86" s="31"/>
      <c r="J86" s="31"/>
      <c r="K86" s="31"/>
      <c r="L86" s="31"/>
      <c r="M86" s="31"/>
      <c r="N86" s="31"/>
    </row>
    <row r="87" spans="2:14" ht="11.25" customHeight="1">
      <c r="B87" s="227" t="s">
        <v>369</v>
      </c>
      <c r="C87" s="228"/>
      <c r="D87" s="229"/>
      <c r="E87" s="229"/>
      <c r="F87" s="229"/>
      <c r="G87" s="229"/>
      <c r="H87" s="229"/>
      <c r="I87" s="229"/>
      <c r="J87" s="229"/>
      <c r="K87" s="229"/>
      <c r="L87" s="229"/>
      <c r="M87" s="230"/>
      <c r="N87" s="230"/>
    </row>
    <row r="88" spans="2:14" ht="11.25" customHeight="1">
      <c r="B88" s="231" t="s">
        <v>370</v>
      </c>
      <c r="C88" s="232" t="s">
        <v>371</v>
      </c>
      <c r="D88" s="233"/>
      <c r="E88" s="233"/>
      <c r="F88" s="233"/>
      <c r="G88" s="233"/>
      <c r="H88" s="233"/>
      <c r="I88" s="233"/>
      <c r="J88" s="233"/>
      <c r="K88" s="233"/>
      <c r="L88" s="233"/>
      <c r="M88" s="234"/>
      <c r="N88" s="234"/>
    </row>
    <row r="89" spans="2:14" ht="13.5" customHeight="1">
      <c r="B89" s="161">
        <v>1</v>
      </c>
      <c r="C89" s="137" t="s">
        <v>435</v>
      </c>
      <c r="D89" s="138"/>
      <c r="E89" s="138"/>
      <c r="F89" s="138"/>
      <c r="G89" s="138"/>
      <c r="H89" s="138"/>
      <c r="I89" s="138"/>
      <c r="J89" s="138"/>
      <c r="K89" s="138"/>
      <c r="L89" s="138"/>
      <c r="M89" s="139"/>
    </row>
    <row r="90" spans="2:14" ht="13.5" customHeight="1">
      <c r="B90" s="162">
        <v>2</v>
      </c>
      <c r="C90" s="143" t="s">
        <v>420</v>
      </c>
      <c r="D90" s="144"/>
      <c r="E90" s="144"/>
      <c r="F90" s="144"/>
      <c r="G90" s="144"/>
      <c r="H90" s="144"/>
      <c r="I90" s="144"/>
      <c r="J90" s="144"/>
      <c r="K90" s="144"/>
      <c r="L90" s="144"/>
      <c r="M90" s="145"/>
    </row>
    <row r="91" spans="2:14" ht="13.5" customHeight="1">
      <c r="B91" s="163">
        <v>3</v>
      </c>
      <c r="C91" s="24" t="s">
        <v>433</v>
      </c>
    </row>
    <row r="92" spans="2:14" ht="13.5" customHeight="1">
      <c r="B92" s="142"/>
      <c r="C92" s="143"/>
      <c r="D92" s="144"/>
      <c r="E92" s="144"/>
      <c r="F92" s="144"/>
      <c r="G92" s="144"/>
      <c r="H92" s="144"/>
      <c r="I92" s="144"/>
      <c r="J92" s="144"/>
      <c r="K92" s="144"/>
      <c r="L92" s="144"/>
      <c r="M92" s="145"/>
    </row>
    <row r="93" spans="2:14" ht="13.5" customHeight="1">
      <c r="B93" s="142"/>
      <c r="C93" s="143"/>
      <c r="D93" s="144"/>
      <c r="E93" s="144"/>
      <c r="F93" s="144"/>
      <c r="G93" s="144"/>
      <c r="H93" s="144"/>
      <c r="I93" s="144"/>
      <c r="J93" s="144"/>
      <c r="K93" s="144"/>
      <c r="L93" s="144"/>
      <c r="M93" s="145"/>
    </row>
    <row r="94" spans="2:14" ht="13.5" customHeight="1">
      <c r="B94" s="148"/>
      <c r="C94" s="164"/>
      <c r="D94" s="165"/>
      <c r="E94" s="165"/>
      <c r="F94" s="165"/>
      <c r="G94" s="165"/>
      <c r="H94" s="165"/>
      <c r="I94" s="165"/>
      <c r="J94" s="165"/>
      <c r="K94" s="165"/>
      <c r="L94" s="165"/>
      <c r="M94" s="166"/>
    </row>
    <row r="112" spans="2:14">
      <c r="B112" s="27" t="str">
        <f>+[1]Index!B20</f>
        <v>III.3. Faculty by highest degree earned</v>
      </c>
      <c r="C112" s="28"/>
      <c r="D112" s="29"/>
      <c r="E112" s="29"/>
      <c r="F112" s="29"/>
      <c r="G112" s="29"/>
      <c r="H112" s="29"/>
      <c r="I112" s="29"/>
      <c r="J112" s="29"/>
      <c r="K112" s="29"/>
      <c r="L112" s="29"/>
      <c r="M112" s="30"/>
      <c r="N112" s="30"/>
    </row>
    <row r="113" spans="2:14">
      <c r="B113" s="32"/>
      <c r="C113" s="32"/>
      <c r="D113" s="31"/>
      <c r="E113" s="31"/>
      <c r="F113" s="31"/>
      <c r="G113" s="31"/>
      <c r="H113" s="31"/>
      <c r="I113" s="31"/>
      <c r="J113" s="31"/>
      <c r="K113" s="31"/>
      <c r="L113" s="31"/>
      <c r="M113" s="31"/>
    </row>
    <row r="114" spans="2:14" s="38" customFormat="1" ht="16" thickBot="1">
      <c r="B114" s="33" t="s">
        <v>360</v>
      </c>
      <c r="C114" s="34"/>
      <c r="D114" s="35" t="s">
        <v>361</v>
      </c>
      <c r="E114" s="172">
        <v>2001</v>
      </c>
      <c r="F114" s="172">
        <v>2002</v>
      </c>
      <c r="G114" s="172">
        <v>2003</v>
      </c>
      <c r="H114" s="172">
        <v>2004</v>
      </c>
      <c r="I114" s="172">
        <v>2005</v>
      </c>
      <c r="J114" s="172">
        <v>2006</v>
      </c>
      <c r="K114" s="172">
        <v>2007</v>
      </c>
      <c r="L114" s="172">
        <v>2008</v>
      </c>
      <c r="M114" s="172">
        <v>2009</v>
      </c>
      <c r="N114" s="172">
        <v>2010</v>
      </c>
    </row>
    <row r="115" spans="2:14">
      <c r="B115" s="39" t="str">
        <f>+ca_1</f>
        <v>A. Private Institutions</v>
      </c>
      <c r="C115" s="154"/>
      <c r="D115" s="218">
        <v>1</v>
      </c>
      <c r="E115" s="174">
        <f>SUM(E116:E123)</f>
        <v>0</v>
      </c>
      <c r="F115" s="174">
        <f t="shared" ref="F115:N115" si="11">SUM(F116:F123)</f>
        <v>0</v>
      </c>
      <c r="G115" s="174">
        <f t="shared" si="11"/>
        <v>0</v>
      </c>
      <c r="H115" s="174">
        <f t="shared" si="11"/>
        <v>0</v>
      </c>
      <c r="I115" s="174">
        <f t="shared" si="11"/>
        <v>0</v>
      </c>
      <c r="J115" s="174">
        <f t="shared" si="11"/>
        <v>0</v>
      </c>
      <c r="K115" s="174">
        <f t="shared" si="11"/>
        <v>0</v>
      </c>
      <c r="L115" s="176">
        <f t="shared" si="11"/>
        <v>16420</v>
      </c>
      <c r="M115" s="176">
        <f t="shared" si="11"/>
        <v>17788</v>
      </c>
      <c r="N115" s="176">
        <f t="shared" si="11"/>
        <v>18537</v>
      </c>
    </row>
    <row r="116" spans="2:14">
      <c r="B116" s="48"/>
      <c r="C116" s="49" t="str">
        <f>+g_1</f>
        <v>1. Ph.D.</v>
      </c>
      <c r="D116" s="235"/>
      <c r="E116" s="179"/>
      <c r="F116" s="179"/>
      <c r="G116" s="179"/>
      <c r="H116" s="179"/>
      <c r="I116" s="179"/>
      <c r="J116" s="179"/>
      <c r="K116" s="179"/>
      <c r="L116" s="182">
        <v>2612</v>
      </c>
      <c r="M116" s="205">
        <v>2834</v>
      </c>
      <c r="N116" s="205">
        <v>2918</v>
      </c>
    </row>
    <row r="117" spans="2:14">
      <c r="B117" s="48"/>
      <c r="C117" s="49" t="str">
        <f>+g_2</f>
        <v>2. Master</v>
      </c>
      <c r="D117" s="236"/>
      <c r="E117" s="181"/>
      <c r="F117" s="181"/>
      <c r="G117" s="181"/>
      <c r="H117" s="181"/>
      <c r="I117" s="181"/>
      <c r="J117" s="181"/>
      <c r="K117" s="181"/>
      <c r="L117" s="182">
        <v>3687</v>
      </c>
      <c r="M117" s="205">
        <v>4112</v>
      </c>
      <c r="N117" s="205">
        <v>4301</v>
      </c>
    </row>
    <row r="118" spans="2:14">
      <c r="B118" s="48"/>
      <c r="C118" s="49" t="str">
        <f>+g_3</f>
        <v>3. First college degree</v>
      </c>
      <c r="D118" s="236" t="s">
        <v>26</v>
      </c>
      <c r="E118" s="181"/>
      <c r="F118" s="181"/>
      <c r="G118" s="181"/>
      <c r="H118" s="181"/>
      <c r="I118" s="181"/>
      <c r="J118" s="181"/>
      <c r="K118" s="181"/>
      <c r="L118" s="182">
        <v>6512</v>
      </c>
      <c r="M118" s="205">
        <v>7139</v>
      </c>
      <c r="N118" s="205">
        <v>7620</v>
      </c>
    </row>
    <row r="119" spans="2:14">
      <c r="B119" s="48"/>
      <c r="C119" s="49" t="str">
        <f>+g_4</f>
        <v>4. Less than first college degree</v>
      </c>
      <c r="D119" s="236" t="s">
        <v>27</v>
      </c>
      <c r="E119" s="181"/>
      <c r="F119" s="181"/>
      <c r="G119" s="181"/>
      <c r="H119" s="181"/>
      <c r="I119" s="181"/>
      <c r="J119" s="181"/>
      <c r="K119" s="181"/>
      <c r="L119" s="182">
        <v>1981</v>
      </c>
      <c r="M119" s="205">
        <v>1656</v>
      </c>
      <c r="N119" s="205">
        <v>1717</v>
      </c>
    </row>
    <row r="120" spans="2:14">
      <c r="B120" s="48"/>
      <c r="C120" s="49" t="s">
        <v>23</v>
      </c>
      <c r="D120" s="236"/>
      <c r="E120" s="181"/>
      <c r="F120" s="181"/>
      <c r="G120" s="181"/>
      <c r="H120" s="181"/>
      <c r="I120" s="181"/>
      <c r="J120" s="181"/>
      <c r="K120" s="181"/>
      <c r="L120" s="182">
        <v>977</v>
      </c>
      <c r="M120" s="205">
        <v>1011</v>
      </c>
      <c r="N120" s="205">
        <v>1048</v>
      </c>
    </row>
    <row r="121" spans="2:14">
      <c r="B121" s="49"/>
      <c r="C121" s="238" t="s">
        <v>407</v>
      </c>
      <c r="D121" s="237" t="s">
        <v>28</v>
      </c>
      <c r="E121" s="170"/>
      <c r="F121" s="170"/>
      <c r="G121" s="170"/>
      <c r="H121" s="170"/>
      <c r="I121" s="170"/>
      <c r="J121" s="170"/>
      <c r="K121" s="170"/>
      <c r="L121" s="182">
        <v>609</v>
      </c>
      <c r="M121" s="205">
        <v>872</v>
      </c>
      <c r="N121" s="205">
        <v>656</v>
      </c>
    </row>
    <row r="122" spans="2:14">
      <c r="B122" s="48"/>
      <c r="C122" s="49" t="s">
        <v>406</v>
      </c>
      <c r="D122" s="236"/>
      <c r="E122" s="181"/>
      <c r="F122" s="181"/>
      <c r="G122" s="181"/>
      <c r="H122" s="181"/>
      <c r="I122" s="181"/>
      <c r="J122" s="181"/>
      <c r="K122" s="181"/>
      <c r="L122" s="182">
        <v>42</v>
      </c>
      <c r="M122" s="205">
        <v>164</v>
      </c>
      <c r="N122" s="205">
        <v>277</v>
      </c>
    </row>
    <row r="123" spans="2:14">
      <c r="B123" s="48"/>
      <c r="C123" s="49"/>
      <c r="D123" s="236"/>
      <c r="E123" s="181"/>
      <c r="F123" s="181"/>
      <c r="G123" s="181"/>
      <c r="H123" s="181"/>
      <c r="I123" s="181"/>
      <c r="J123" s="181"/>
      <c r="K123" s="181"/>
      <c r="L123" s="182"/>
      <c r="M123" s="205"/>
      <c r="N123" s="170"/>
    </row>
    <row r="124" spans="2:14">
      <c r="B124" s="61" t="str">
        <f>+ca_2</f>
        <v>B. Public Institutions</v>
      </c>
      <c r="C124" s="156"/>
      <c r="D124" s="215"/>
      <c r="E124" s="174"/>
      <c r="F124" s="174"/>
      <c r="G124" s="174"/>
      <c r="H124" s="174"/>
      <c r="I124" s="174"/>
      <c r="J124" s="174"/>
      <c r="K124" s="174"/>
      <c r="L124" s="176">
        <f>L125+L126+L127+L128+L129+L130+L131</f>
        <v>7443</v>
      </c>
      <c r="M124" s="176">
        <f>M125+M126+M127+M128+M129+M130+M131</f>
        <v>7731</v>
      </c>
      <c r="N124" s="176">
        <f>N125+N126+N127+N128+N129+N130+N131</f>
        <v>7219</v>
      </c>
    </row>
    <row r="125" spans="2:14">
      <c r="B125" s="48"/>
      <c r="C125" s="49" t="str">
        <f>+g_1</f>
        <v>1. Ph.D.</v>
      </c>
      <c r="D125" s="236"/>
      <c r="E125" s="181"/>
      <c r="F125" s="181"/>
      <c r="G125" s="181"/>
      <c r="H125" s="181"/>
      <c r="I125" s="181"/>
      <c r="J125" s="181"/>
      <c r="K125" s="181"/>
      <c r="L125" s="182">
        <v>1790</v>
      </c>
      <c r="M125" s="205">
        <v>1942</v>
      </c>
      <c r="N125" s="205">
        <v>1956</v>
      </c>
    </row>
    <row r="126" spans="2:14">
      <c r="B126" s="48"/>
      <c r="C126" s="49" t="str">
        <f>+g_2</f>
        <v>2. Master</v>
      </c>
      <c r="D126" s="236"/>
      <c r="E126" s="181"/>
      <c r="F126" s="181"/>
      <c r="G126" s="181"/>
      <c r="H126" s="181"/>
      <c r="I126" s="181"/>
      <c r="J126" s="181"/>
      <c r="K126" s="181"/>
      <c r="L126" s="182">
        <v>2334</v>
      </c>
      <c r="M126" s="205">
        <v>2401</v>
      </c>
      <c r="N126" s="205">
        <v>2234</v>
      </c>
    </row>
    <row r="127" spans="2:14">
      <c r="B127" s="48"/>
      <c r="C127" s="49" t="str">
        <f>+g_3</f>
        <v>3. First college degree</v>
      </c>
      <c r="D127" s="236"/>
      <c r="E127" s="181"/>
      <c r="F127" s="181"/>
      <c r="G127" s="181"/>
      <c r="H127" s="181"/>
      <c r="I127" s="181"/>
      <c r="J127" s="181"/>
      <c r="K127" s="181"/>
      <c r="L127" s="182">
        <v>2785</v>
      </c>
      <c r="M127" s="205">
        <v>2928</v>
      </c>
      <c r="N127" s="205">
        <v>2573</v>
      </c>
    </row>
    <row r="128" spans="2:14">
      <c r="B128" s="48"/>
      <c r="C128" s="49" t="str">
        <f>+g_4</f>
        <v>4. Less than first college degree</v>
      </c>
      <c r="D128" s="236"/>
      <c r="E128" s="179"/>
      <c r="F128" s="179"/>
      <c r="G128" s="179"/>
      <c r="H128" s="179"/>
      <c r="I128" s="179"/>
      <c r="J128" s="179"/>
      <c r="K128" s="179"/>
      <c r="L128" s="182">
        <v>240</v>
      </c>
      <c r="M128" s="205">
        <v>229</v>
      </c>
      <c r="N128" s="205">
        <v>206</v>
      </c>
    </row>
    <row r="129" spans="2:14">
      <c r="B129" s="48"/>
      <c r="C129" s="49" t="s">
        <v>23</v>
      </c>
      <c r="D129" s="236"/>
      <c r="E129" s="179"/>
      <c r="F129" s="179"/>
      <c r="G129" s="179"/>
      <c r="H129" s="179"/>
      <c r="I129" s="179"/>
      <c r="J129" s="179"/>
      <c r="K129" s="179"/>
      <c r="L129" s="182">
        <v>244</v>
      </c>
      <c r="M129" s="205">
        <v>151</v>
      </c>
      <c r="N129" s="205">
        <v>206</v>
      </c>
    </row>
    <row r="130" spans="2:14">
      <c r="B130" s="48"/>
      <c r="C130" s="49" t="s">
        <v>407</v>
      </c>
      <c r="E130" s="170"/>
      <c r="F130" s="170"/>
      <c r="G130" s="170"/>
      <c r="H130" s="170"/>
      <c r="I130" s="170"/>
      <c r="J130" s="170"/>
      <c r="K130" s="170"/>
      <c r="L130" s="182">
        <v>32</v>
      </c>
      <c r="M130" s="205">
        <v>73</v>
      </c>
      <c r="N130" s="205">
        <v>44</v>
      </c>
    </row>
    <row r="131" spans="2:14">
      <c r="B131" s="48"/>
      <c r="C131" s="49" t="s">
        <v>406</v>
      </c>
      <c r="D131" s="236"/>
      <c r="E131" s="179"/>
      <c r="F131" s="179"/>
      <c r="G131" s="179"/>
      <c r="H131" s="179"/>
      <c r="I131" s="179"/>
      <c r="J131" s="179"/>
      <c r="K131" s="179"/>
      <c r="L131" s="182">
        <v>18</v>
      </c>
      <c r="M131" s="205">
        <v>7</v>
      </c>
      <c r="N131" s="205">
        <v>0</v>
      </c>
    </row>
    <row r="132" spans="2:14">
      <c r="B132" s="48"/>
      <c r="C132" s="49"/>
      <c r="D132" s="236"/>
      <c r="E132" s="179"/>
      <c r="F132" s="179"/>
      <c r="G132" s="179"/>
      <c r="H132" s="179"/>
      <c r="I132" s="179"/>
      <c r="J132" s="179"/>
      <c r="K132" s="179"/>
      <c r="L132" s="206"/>
      <c r="M132" s="207"/>
      <c r="N132" s="170"/>
    </row>
    <row r="133" spans="2:14">
      <c r="B133" s="61" t="str">
        <f>+ca_3</f>
        <v xml:space="preserve">C.Total (private and public) </v>
      </c>
      <c r="C133" s="156"/>
      <c r="D133" s="215"/>
      <c r="E133" s="174"/>
      <c r="F133" s="174"/>
      <c r="G133" s="174"/>
      <c r="H133" s="174"/>
      <c r="I133" s="174"/>
      <c r="J133" s="174"/>
      <c r="K133" s="174"/>
      <c r="L133" s="176">
        <f>L134+L135+L136+L137+L138+L139+L140</f>
        <v>23863</v>
      </c>
      <c r="M133" s="176">
        <f>M134+M135+M136+M137+M138+M139+M140</f>
        <v>25519</v>
      </c>
      <c r="N133" s="176">
        <f>N134+N135+N136+N137+N138+N139+N140</f>
        <v>25756</v>
      </c>
    </row>
    <row r="134" spans="2:14">
      <c r="B134" s="48"/>
      <c r="C134" s="49" t="str">
        <f>+g_1</f>
        <v>1. Ph.D.</v>
      </c>
      <c r="D134" s="167"/>
      <c r="E134" s="174"/>
      <c r="F134" s="174"/>
      <c r="G134" s="174"/>
      <c r="H134" s="174"/>
      <c r="I134" s="174"/>
      <c r="J134" s="174"/>
      <c r="K134" s="174"/>
      <c r="L134" s="175">
        <f t="shared" ref="L134:N140" si="12">L116+L125</f>
        <v>4402</v>
      </c>
      <c r="M134" s="175">
        <f t="shared" si="12"/>
        <v>4776</v>
      </c>
      <c r="N134" s="175">
        <f t="shared" si="12"/>
        <v>4874</v>
      </c>
    </row>
    <row r="135" spans="2:14">
      <c r="B135" s="48"/>
      <c r="C135" s="49" t="str">
        <f>+g_2</f>
        <v>2. Master</v>
      </c>
      <c r="D135" s="167"/>
      <c r="E135" s="174"/>
      <c r="F135" s="174"/>
      <c r="G135" s="174"/>
      <c r="H135" s="174"/>
      <c r="I135" s="174"/>
      <c r="J135" s="174"/>
      <c r="K135" s="174"/>
      <c r="L135" s="175">
        <f t="shared" si="12"/>
        <v>6021</v>
      </c>
      <c r="M135" s="175">
        <f t="shared" si="12"/>
        <v>6513</v>
      </c>
      <c r="N135" s="175">
        <f t="shared" si="12"/>
        <v>6535</v>
      </c>
    </row>
    <row r="136" spans="2:14">
      <c r="B136" s="48"/>
      <c r="C136" s="49" t="str">
        <f>+g_3</f>
        <v>3. First college degree</v>
      </c>
      <c r="D136" s="167"/>
      <c r="E136" s="174"/>
      <c r="F136" s="174"/>
      <c r="G136" s="174"/>
      <c r="H136" s="174"/>
      <c r="I136" s="174"/>
      <c r="J136" s="174"/>
      <c r="K136" s="174"/>
      <c r="L136" s="175">
        <f t="shared" si="12"/>
        <v>9297</v>
      </c>
      <c r="M136" s="175">
        <f t="shared" si="12"/>
        <v>10067</v>
      </c>
      <c r="N136" s="175">
        <f t="shared" si="12"/>
        <v>10193</v>
      </c>
    </row>
    <row r="137" spans="2:14">
      <c r="B137" s="48"/>
      <c r="C137" s="49" t="str">
        <f>+g_4</f>
        <v>4. Less than first college degree</v>
      </c>
      <c r="D137" s="167"/>
      <c r="E137" s="174"/>
      <c r="F137" s="174"/>
      <c r="G137" s="174"/>
      <c r="H137" s="174"/>
      <c r="I137" s="174"/>
      <c r="J137" s="174"/>
      <c r="K137" s="174"/>
      <c r="L137" s="174">
        <f t="shared" si="12"/>
        <v>2221</v>
      </c>
      <c r="M137" s="174">
        <f t="shared" si="12"/>
        <v>1885</v>
      </c>
      <c r="N137" s="174">
        <f t="shared" si="12"/>
        <v>1923</v>
      </c>
    </row>
    <row r="138" spans="2:14">
      <c r="B138" s="48"/>
      <c r="C138" s="49" t="s">
        <v>24</v>
      </c>
      <c r="D138" s="167"/>
      <c r="E138" s="174"/>
      <c r="F138" s="174"/>
      <c r="G138" s="174"/>
      <c r="H138" s="174"/>
      <c r="I138" s="174"/>
      <c r="J138" s="174"/>
      <c r="K138" s="174"/>
      <c r="L138" s="174">
        <f t="shared" si="12"/>
        <v>1221</v>
      </c>
      <c r="M138" s="174">
        <f t="shared" si="12"/>
        <v>1162</v>
      </c>
      <c r="N138" s="174">
        <f t="shared" si="12"/>
        <v>1254</v>
      </c>
    </row>
    <row r="139" spans="2:14">
      <c r="B139" s="48"/>
      <c r="C139" s="49" t="s">
        <v>407</v>
      </c>
      <c r="D139" s="48"/>
      <c r="E139" s="198"/>
      <c r="F139" s="173"/>
      <c r="G139" s="198"/>
      <c r="H139" s="173"/>
      <c r="I139" s="198"/>
      <c r="J139" s="173"/>
      <c r="K139" s="198"/>
      <c r="L139" s="174">
        <f t="shared" si="12"/>
        <v>641</v>
      </c>
      <c r="M139" s="174">
        <f t="shared" si="12"/>
        <v>945</v>
      </c>
      <c r="N139" s="174">
        <f t="shared" si="12"/>
        <v>700</v>
      </c>
    </row>
    <row r="140" spans="2:14">
      <c r="B140" s="48"/>
      <c r="C140" s="49" t="s">
        <v>406</v>
      </c>
      <c r="D140" s="167"/>
      <c r="E140" s="174"/>
      <c r="F140" s="174"/>
      <c r="G140" s="174"/>
      <c r="H140" s="174"/>
      <c r="I140" s="174"/>
      <c r="J140" s="174"/>
      <c r="K140" s="174"/>
      <c r="L140" s="174">
        <f t="shared" si="12"/>
        <v>60</v>
      </c>
      <c r="M140" s="174">
        <f t="shared" si="12"/>
        <v>171</v>
      </c>
      <c r="N140" s="174">
        <f t="shared" si="12"/>
        <v>277</v>
      </c>
    </row>
    <row r="141" spans="2:14">
      <c r="B141" s="83"/>
      <c r="C141" s="158"/>
      <c r="D141" s="223"/>
      <c r="E141" s="174"/>
      <c r="F141" s="174"/>
      <c r="G141" s="174"/>
      <c r="H141" s="174"/>
      <c r="I141" s="174"/>
      <c r="J141" s="174"/>
      <c r="K141" s="174"/>
      <c r="L141" s="174"/>
      <c r="M141" s="174"/>
      <c r="N141" s="174"/>
    </row>
    <row r="142" spans="2:14">
      <c r="B142" s="87"/>
    </row>
    <row r="143" spans="2:14">
      <c r="B143" s="89" t="s">
        <v>365</v>
      </c>
      <c r="C143" s="90"/>
      <c r="D143" s="91"/>
      <c r="E143" s="172">
        <v>2001</v>
      </c>
      <c r="F143" s="172">
        <v>2002</v>
      </c>
      <c r="G143" s="172">
        <v>2003</v>
      </c>
      <c r="H143" s="172">
        <v>2004</v>
      </c>
      <c r="I143" s="172">
        <v>2005</v>
      </c>
      <c r="J143" s="172">
        <v>2006</v>
      </c>
      <c r="K143" s="172">
        <v>2007</v>
      </c>
      <c r="L143" s="172">
        <v>2008</v>
      </c>
      <c r="M143" s="172">
        <v>2009</v>
      </c>
      <c r="N143" s="172">
        <v>2010</v>
      </c>
    </row>
    <row r="144" spans="2:14" ht="32.25" customHeight="1">
      <c r="B144" s="92">
        <v>1</v>
      </c>
      <c r="C144" s="239" t="s">
        <v>436</v>
      </c>
      <c r="D144" s="94"/>
      <c r="E144" s="202" t="str">
        <f>IF(E133&gt;0,+(E134+E135)/E133,"-")</f>
        <v>-</v>
      </c>
      <c r="F144" s="202" t="str">
        <f t="shared" ref="F144:K144" si="13">IF(F133&gt;0,+(F134+F135)/F133,"-")</f>
        <v>-</v>
      </c>
      <c r="G144" s="202" t="str">
        <f t="shared" si="13"/>
        <v>-</v>
      </c>
      <c r="H144" s="202" t="str">
        <f t="shared" si="13"/>
        <v>-</v>
      </c>
      <c r="I144" s="202" t="str">
        <f t="shared" si="13"/>
        <v>-</v>
      </c>
      <c r="J144" s="202" t="str">
        <f t="shared" si="13"/>
        <v>-</v>
      </c>
      <c r="K144" s="202" t="str">
        <f t="shared" si="13"/>
        <v>-</v>
      </c>
      <c r="L144" s="203">
        <f>IF(L133&gt;0,+(L134+L135)/L133,"-")</f>
        <v>0.43678498093282486</v>
      </c>
      <c r="M144" s="203">
        <f>IF(M133&gt;0,+(M134+M135)/M133,"-")</f>
        <v>0.44237626866256513</v>
      </c>
      <c r="N144" s="203">
        <f>IF(N133&gt;0,+(N134+N135)/N133,"-")</f>
        <v>0.4429647460785836</v>
      </c>
    </row>
    <row r="145" spans="2:14" ht="39" customHeight="1">
      <c r="B145" s="97">
        <v>2</v>
      </c>
      <c r="C145" s="224" t="s">
        <v>414</v>
      </c>
      <c r="D145" s="99"/>
      <c r="E145" s="202" t="str">
        <f>+IF(E115&gt;0,(E116+E117)/E115,"-")</f>
        <v>-</v>
      </c>
      <c r="F145" s="202" t="str">
        <f t="shared" ref="F145:L145" si="14">+IF(F115&gt;0,(F116+F117)/F115,"-")</f>
        <v>-</v>
      </c>
      <c r="G145" s="202" t="str">
        <f t="shared" si="14"/>
        <v>-</v>
      </c>
      <c r="H145" s="202" t="str">
        <f t="shared" si="14"/>
        <v>-</v>
      </c>
      <c r="I145" s="202" t="str">
        <f t="shared" si="14"/>
        <v>-</v>
      </c>
      <c r="J145" s="202" t="str">
        <f t="shared" si="14"/>
        <v>-</v>
      </c>
      <c r="K145" s="202" t="str">
        <f t="shared" si="14"/>
        <v>-</v>
      </c>
      <c r="L145" s="203">
        <f t="shared" si="14"/>
        <v>0.38361753958587091</v>
      </c>
      <c r="M145" s="203">
        <f>+IF(M115&gt;0,(M116+M117)/M115,"-")</f>
        <v>0.3904879694175849</v>
      </c>
      <c r="N145" s="203">
        <f>+IF(N115&gt;0,(N116+N117)/N115,"-")</f>
        <v>0.38943734153314991</v>
      </c>
    </row>
    <row r="146" spans="2:14" ht="36" customHeight="1">
      <c r="B146" s="102">
        <v>3</v>
      </c>
      <c r="C146" s="224" t="s">
        <v>415</v>
      </c>
      <c r="D146" s="103"/>
      <c r="E146" s="202" t="str">
        <f>IF(E124&gt;0,(E125+E126)/E124,"-")</f>
        <v>-</v>
      </c>
      <c r="F146" s="202" t="str">
        <f t="shared" ref="F146:K146" si="15">IF(F124&gt;0,(F125+F126)/F124,"-")</f>
        <v>-</v>
      </c>
      <c r="G146" s="202" t="str">
        <f t="shared" si="15"/>
        <v>-</v>
      </c>
      <c r="H146" s="202" t="str">
        <f t="shared" si="15"/>
        <v>-</v>
      </c>
      <c r="I146" s="202" t="str">
        <f t="shared" si="15"/>
        <v>-</v>
      </c>
      <c r="J146" s="202" t="str">
        <f t="shared" si="15"/>
        <v>-</v>
      </c>
      <c r="K146" s="202" t="str">
        <f t="shared" si="15"/>
        <v>-</v>
      </c>
      <c r="L146" s="203">
        <f>IF(L124&gt;0,(L125+L126)/L124,"-")</f>
        <v>0.55407765685879351</v>
      </c>
      <c r="M146" s="203">
        <f>IF(M124&gt;0,(M125+M126)/M124,"-")</f>
        <v>0.56176432544302157</v>
      </c>
      <c r="N146" s="203">
        <f>IF(N124&gt;0,(N125+N126)/N124,"-")</f>
        <v>0.58041279955672531</v>
      </c>
    </row>
    <row r="147" spans="2:14">
      <c r="B147" s="87"/>
      <c r="C147" s="32"/>
      <c r="D147" s="31"/>
      <c r="E147" s="32"/>
      <c r="F147" s="31"/>
      <c r="G147" s="31"/>
      <c r="H147" s="31"/>
      <c r="I147" s="31"/>
      <c r="J147" s="31"/>
      <c r="K147" s="31"/>
      <c r="L147" s="31"/>
      <c r="M147" s="31"/>
      <c r="N147" s="31"/>
    </row>
    <row r="148" spans="2:14" ht="11.25" customHeight="1">
      <c r="B148" s="227" t="s">
        <v>369</v>
      </c>
      <c r="C148" s="228"/>
      <c r="D148" s="108"/>
      <c r="E148" s="108"/>
      <c r="F148" s="108"/>
      <c r="G148" s="108"/>
      <c r="H148" s="108"/>
      <c r="I148" s="108"/>
      <c r="J148" s="108"/>
      <c r="K148" s="108"/>
      <c r="L148" s="108"/>
      <c r="M148" s="109"/>
      <c r="N148" s="109"/>
    </row>
    <row r="149" spans="2:14" ht="11.25" customHeight="1">
      <c r="B149" s="231" t="s">
        <v>370</v>
      </c>
      <c r="C149" s="232" t="s">
        <v>371</v>
      </c>
      <c r="D149" s="112"/>
      <c r="E149" s="112"/>
      <c r="F149" s="112"/>
      <c r="G149" s="112"/>
      <c r="H149" s="112"/>
      <c r="I149" s="112"/>
      <c r="J149" s="112"/>
      <c r="K149" s="112"/>
      <c r="L149" s="112"/>
      <c r="M149" s="113"/>
      <c r="N149" s="113"/>
    </row>
    <row r="150" spans="2:14" ht="13.5" customHeight="1">
      <c r="B150" s="136">
        <v>1</v>
      </c>
      <c r="C150" s="137" t="s">
        <v>1</v>
      </c>
      <c r="D150" s="138"/>
      <c r="E150" s="138"/>
      <c r="F150" s="138"/>
      <c r="G150" s="138"/>
      <c r="H150" s="138"/>
      <c r="I150" s="138"/>
      <c r="J150" s="138"/>
      <c r="K150" s="138"/>
      <c r="L150" s="138"/>
      <c r="M150" s="139"/>
    </row>
    <row r="151" spans="2:14" ht="13.5" customHeight="1">
      <c r="B151" s="142" t="s">
        <v>29</v>
      </c>
      <c r="C151" s="168" t="s">
        <v>404</v>
      </c>
      <c r="D151" s="118"/>
      <c r="E151" s="118"/>
      <c r="F151" s="118"/>
      <c r="G151" s="118"/>
      <c r="H151" s="118"/>
      <c r="I151" s="118"/>
      <c r="J151" s="118"/>
      <c r="K151" s="118"/>
      <c r="L151" s="118"/>
      <c r="M151" s="169"/>
    </row>
    <row r="152" spans="2:14" ht="13.5" customHeight="1">
      <c r="B152" s="142" t="s">
        <v>27</v>
      </c>
      <c r="C152" s="143" t="s">
        <v>405</v>
      </c>
      <c r="D152" s="144"/>
      <c r="E152" s="144"/>
      <c r="F152" s="144"/>
      <c r="G152" s="144"/>
      <c r="H152" s="144"/>
      <c r="I152" s="144"/>
      <c r="J152" s="144"/>
      <c r="K152" s="144"/>
      <c r="L152" s="144"/>
      <c r="M152" s="145"/>
    </row>
    <row r="153" spans="2:14" ht="13.5" customHeight="1">
      <c r="B153" s="148" t="s">
        <v>30</v>
      </c>
      <c r="C153" s="164" t="s">
        <v>408</v>
      </c>
      <c r="D153" s="165"/>
      <c r="E153" s="165"/>
      <c r="F153" s="165"/>
      <c r="G153" s="165"/>
      <c r="H153" s="165"/>
      <c r="I153" s="165"/>
      <c r="J153" s="165"/>
      <c r="K153" s="165"/>
      <c r="L153" s="165"/>
      <c r="M153" s="166"/>
    </row>
    <row r="154" spans="2:14" ht="13.5" customHeight="1"/>
    <row r="155" spans="2:14" ht="13.5" customHeight="1"/>
  </sheetData>
  <mergeCells count="14">
    <mergeCell ref="C42:M42"/>
    <mergeCell ref="O43"/>
    <mergeCell ref="C48:O48"/>
    <mergeCell ref="C49:O49"/>
    <mergeCell ref="C43:N45"/>
    <mergeCell ref="C89:M89"/>
    <mergeCell ref="C50:O50"/>
    <mergeCell ref="C153:M153"/>
    <mergeCell ref="C152:M152"/>
    <mergeCell ref="C90:M90"/>
    <mergeCell ref="C92:M92"/>
    <mergeCell ref="C150:M150"/>
    <mergeCell ref="C94:M94"/>
    <mergeCell ref="C93:M93"/>
  </mergeCells>
  <phoneticPr fontId="2" type="noConversion"/>
  <hyperlinks>
    <hyperlink ref="D5" location="B42" display="Notes"/>
    <hyperlink ref="D68" location="B88" display="Notes"/>
    <hyperlink ref="D114" location="B141" display="Notes"/>
  </hyperlinks>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2:N51"/>
  <sheetViews>
    <sheetView workbookViewId="0">
      <selection activeCell="B44" sqref="B44"/>
    </sheetView>
  </sheetViews>
  <sheetFormatPr baseColWidth="10" defaultColWidth="11.5" defaultRowHeight="15"/>
  <cols>
    <col min="1" max="1" width="1.6640625" style="24" customWidth="1"/>
    <col min="2" max="2" width="6.5" style="24" customWidth="1"/>
    <col min="3" max="3" width="21.83203125" style="24" customWidth="1"/>
    <col min="4" max="4" width="5.33203125" style="88" customWidth="1"/>
    <col min="5" max="13" width="9.5" style="24" customWidth="1"/>
    <col min="14" max="16384" width="11.5" style="24"/>
  </cols>
  <sheetData>
    <row r="2" spans="2:14">
      <c r="B2" s="27" t="str">
        <f>+[1]Index!B23</f>
        <v>IV.1. Budgetary revenues by source</v>
      </c>
      <c r="C2" s="28"/>
      <c r="D2" s="29"/>
      <c r="E2" s="29"/>
      <c r="F2" s="29"/>
      <c r="G2" s="29"/>
      <c r="H2" s="29"/>
      <c r="I2" s="29"/>
      <c r="J2" s="29"/>
      <c r="K2" s="29"/>
      <c r="L2" s="29"/>
      <c r="M2" s="30"/>
      <c r="N2" s="31"/>
    </row>
    <row r="3" spans="2:14">
      <c r="B3" s="32"/>
      <c r="C3" s="32"/>
      <c r="D3" s="31"/>
      <c r="E3" s="31"/>
      <c r="F3" s="31"/>
      <c r="G3" s="31"/>
      <c r="H3" s="31"/>
      <c r="I3" s="31"/>
      <c r="J3" s="31"/>
      <c r="K3" s="31"/>
      <c r="L3" s="31"/>
      <c r="M3" s="31"/>
    </row>
    <row r="4" spans="2:14" s="38" customFormat="1" ht="16" thickBot="1">
      <c r="B4" s="33" t="s">
        <v>360</v>
      </c>
      <c r="C4" s="34"/>
      <c r="D4" s="35" t="s">
        <v>361</v>
      </c>
      <c r="E4" s="36">
        <v>2001</v>
      </c>
      <c r="F4" s="36">
        <v>2002</v>
      </c>
      <c r="G4" s="36">
        <v>2003</v>
      </c>
      <c r="H4" s="36">
        <v>2004</v>
      </c>
      <c r="I4" s="36">
        <v>2005</v>
      </c>
      <c r="J4" s="36">
        <v>2006</v>
      </c>
      <c r="K4" s="36">
        <v>2007</v>
      </c>
      <c r="L4" s="36">
        <v>2008</v>
      </c>
      <c r="M4" s="37">
        <v>2009</v>
      </c>
    </row>
    <row r="5" spans="2:14" s="21" customFormat="1" ht="15" customHeight="1">
      <c r="B5" s="39" t="str">
        <f>+ca_1</f>
        <v>A. Private Institutions</v>
      </c>
      <c r="C5" s="40"/>
      <c r="D5" s="41"/>
      <c r="E5" s="42">
        <f>+E6+E10</f>
        <v>0</v>
      </c>
      <c r="F5" s="42">
        <f t="shared" ref="F5:M5" si="0">+F6+F10</f>
        <v>0</v>
      </c>
      <c r="G5" s="42">
        <f t="shared" si="0"/>
        <v>0</v>
      </c>
      <c r="H5" s="42">
        <f t="shared" si="0"/>
        <v>0</v>
      </c>
      <c r="I5" s="42">
        <f t="shared" si="0"/>
        <v>0</v>
      </c>
      <c r="J5" s="42">
        <f t="shared" si="0"/>
        <v>0</v>
      </c>
      <c r="K5" s="42">
        <f t="shared" si="0"/>
        <v>0</v>
      </c>
      <c r="L5" s="42">
        <f t="shared" si="0"/>
        <v>0</v>
      </c>
      <c r="M5" s="43">
        <f t="shared" si="0"/>
        <v>0</v>
      </c>
    </row>
    <row r="6" spans="2:14">
      <c r="B6" s="44" t="str">
        <f>+f_1</f>
        <v>1. Public funding</v>
      </c>
      <c r="C6" s="45"/>
      <c r="D6" s="46"/>
      <c r="E6" s="47">
        <f>SUM(E7:E9)</f>
        <v>0</v>
      </c>
      <c r="F6" s="47">
        <f t="shared" ref="F6:M6" si="1">SUM(F7:F9)</f>
        <v>0</v>
      </c>
      <c r="G6" s="47">
        <f t="shared" si="1"/>
        <v>0</v>
      </c>
      <c r="H6" s="47">
        <f t="shared" si="1"/>
        <v>0</v>
      </c>
      <c r="I6" s="47">
        <f t="shared" si="1"/>
        <v>0</v>
      </c>
      <c r="J6" s="47">
        <f t="shared" si="1"/>
        <v>0</v>
      </c>
      <c r="K6" s="47">
        <f t="shared" si="1"/>
        <v>0</v>
      </c>
      <c r="L6" s="47">
        <f t="shared" si="1"/>
        <v>0</v>
      </c>
      <c r="M6" s="47">
        <f t="shared" si="1"/>
        <v>0</v>
      </c>
    </row>
    <row r="7" spans="2:14">
      <c r="B7" s="48" t="s">
        <v>416</v>
      </c>
      <c r="C7" s="49"/>
      <c r="D7" s="46"/>
      <c r="E7" s="50"/>
      <c r="F7" s="50"/>
      <c r="G7" s="50"/>
      <c r="H7" s="50"/>
      <c r="I7" s="50"/>
      <c r="J7" s="50"/>
      <c r="K7" s="50"/>
      <c r="L7" s="50"/>
      <c r="M7" s="51"/>
    </row>
    <row r="8" spans="2:14">
      <c r="B8" s="48" t="s">
        <v>417</v>
      </c>
      <c r="C8" s="49"/>
      <c r="D8" s="46"/>
      <c r="E8" s="50"/>
      <c r="F8" s="50"/>
      <c r="G8" s="50"/>
      <c r="H8" s="50"/>
      <c r="I8" s="50"/>
      <c r="J8" s="50"/>
      <c r="K8" s="50"/>
      <c r="L8" s="50"/>
      <c r="M8" s="51"/>
    </row>
    <row r="9" spans="2:14">
      <c r="B9" s="48" t="s">
        <v>418</v>
      </c>
      <c r="C9" s="49"/>
      <c r="D9" s="46"/>
      <c r="E9" s="50"/>
      <c r="F9" s="50"/>
      <c r="G9" s="50"/>
      <c r="H9" s="50"/>
      <c r="I9" s="50"/>
      <c r="J9" s="50"/>
      <c r="K9" s="50"/>
      <c r="L9" s="50"/>
      <c r="M9" s="51"/>
    </row>
    <row r="10" spans="2:14">
      <c r="B10" s="44" t="str">
        <f>+f_2</f>
        <v>2. Private funding</v>
      </c>
      <c r="C10" s="45"/>
      <c r="D10" s="46"/>
      <c r="E10" s="52">
        <f>+SUM(E11:E14)</f>
        <v>0</v>
      </c>
      <c r="F10" s="53">
        <f t="shared" ref="F10:M10" si="2">+SUM(F11:F14)</f>
        <v>0</v>
      </c>
      <c r="G10" s="53">
        <f t="shared" si="2"/>
        <v>0</v>
      </c>
      <c r="H10" s="53">
        <f t="shared" si="2"/>
        <v>0</v>
      </c>
      <c r="I10" s="53">
        <f t="shared" si="2"/>
        <v>0</v>
      </c>
      <c r="J10" s="53">
        <f t="shared" si="2"/>
        <v>0</v>
      </c>
      <c r="K10" s="53">
        <f t="shared" si="2"/>
        <v>0</v>
      </c>
      <c r="L10" s="53">
        <f t="shared" si="2"/>
        <v>0</v>
      </c>
      <c r="M10" s="54">
        <f t="shared" si="2"/>
        <v>0</v>
      </c>
    </row>
    <row r="11" spans="2:14">
      <c r="B11" s="48" t="str">
        <f>+f_3</f>
        <v>2.1. Tuition and fees</v>
      </c>
      <c r="C11" s="49"/>
      <c r="D11" s="46"/>
      <c r="E11" s="55"/>
      <c r="F11" s="55"/>
      <c r="G11" s="55"/>
      <c r="H11" s="55"/>
      <c r="I11" s="55"/>
      <c r="J11" s="55"/>
      <c r="K11" s="55"/>
      <c r="L11" s="55"/>
      <c r="M11" s="56"/>
    </row>
    <row r="12" spans="2:14">
      <c r="B12" s="48" t="str">
        <f>+f_4</f>
        <v>2.2. Contracts</v>
      </c>
      <c r="C12" s="49"/>
      <c r="D12" s="46"/>
      <c r="E12" s="57"/>
      <c r="F12" s="57"/>
      <c r="G12" s="57"/>
      <c r="H12" s="57"/>
      <c r="I12" s="57"/>
      <c r="J12" s="57"/>
      <c r="K12" s="57"/>
      <c r="L12" s="57"/>
      <c r="M12" s="58"/>
    </row>
    <row r="13" spans="2:14">
      <c r="B13" s="48" t="str">
        <f>+f_5</f>
        <v>2.3. Gifts</v>
      </c>
      <c r="C13" s="49"/>
      <c r="D13" s="46"/>
      <c r="E13" s="57"/>
      <c r="F13" s="57"/>
      <c r="G13" s="57"/>
      <c r="H13" s="57"/>
      <c r="I13" s="57"/>
      <c r="J13" s="57"/>
      <c r="K13" s="57"/>
      <c r="L13" s="57"/>
      <c r="M13" s="58"/>
    </row>
    <row r="14" spans="2:14">
      <c r="B14" s="48" t="str">
        <f>+f_6</f>
        <v>2.4. Other</v>
      </c>
      <c r="C14" s="49"/>
      <c r="D14" s="46"/>
      <c r="E14" s="57"/>
      <c r="F14" s="57"/>
      <c r="G14" s="57"/>
      <c r="H14" s="57"/>
      <c r="I14" s="57"/>
      <c r="J14" s="57"/>
      <c r="K14" s="57"/>
      <c r="L14" s="57"/>
      <c r="M14" s="58"/>
    </row>
    <row r="15" spans="2:14">
      <c r="B15" s="48"/>
      <c r="C15" s="49"/>
      <c r="D15" s="46"/>
      <c r="E15" s="57"/>
      <c r="F15" s="59"/>
      <c r="G15" s="59"/>
      <c r="H15" s="59"/>
      <c r="I15" s="59"/>
      <c r="J15" s="59"/>
      <c r="K15" s="59"/>
      <c r="L15" s="59"/>
      <c r="M15" s="60"/>
    </row>
    <row r="16" spans="2:14" s="21" customFormat="1">
      <c r="B16" s="61" t="str">
        <f>+ca_2</f>
        <v>B. Public Institutions</v>
      </c>
      <c r="C16" s="62"/>
      <c r="D16" s="63"/>
      <c r="E16" s="64">
        <f>+E17+E21</f>
        <v>0</v>
      </c>
      <c r="F16" s="64">
        <f t="shared" ref="F16:M16" si="3">+F17+F21</f>
        <v>0</v>
      </c>
      <c r="G16" s="64">
        <f t="shared" si="3"/>
        <v>0</v>
      </c>
      <c r="H16" s="64">
        <f t="shared" si="3"/>
        <v>0</v>
      </c>
      <c r="I16" s="64">
        <f t="shared" si="3"/>
        <v>0</v>
      </c>
      <c r="J16" s="64">
        <f t="shared" si="3"/>
        <v>0</v>
      </c>
      <c r="K16" s="64">
        <f t="shared" si="3"/>
        <v>0</v>
      </c>
      <c r="L16" s="64">
        <f t="shared" si="3"/>
        <v>0</v>
      </c>
      <c r="M16" s="65">
        <f t="shared" si="3"/>
        <v>0</v>
      </c>
    </row>
    <row r="17" spans="2:13">
      <c r="B17" s="44" t="str">
        <f>+f_1</f>
        <v>1. Public funding</v>
      </c>
      <c r="C17" s="45"/>
      <c r="D17" s="46"/>
      <c r="E17" s="47">
        <f>SUM(E18:E20)</f>
        <v>0</v>
      </c>
      <c r="F17" s="47">
        <f t="shared" ref="F17:M17" si="4">SUM(F18:F20)</f>
        <v>0</v>
      </c>
      <c r="G17" s="66">
        <f t="shared" si="4"/>
        <v>0</v>
      </c>
      <c r="H17" s="53">
        <f t="shared" si="4"/>
        <v>0</v>
      </c>
      <c r="I17" s="53">
        <f t="shared" si="4"/>
        <v>0</v>
      </c>
      <c r="J17" s="53">
        <f t="shared" si="4"/>
        <v>0</v>
      </c>
      <c r="K17" s="53">
        <f t="shared" si="4"/>
        <v>0</v>
      </c>
      <c r="L17" s="47">
        <f t="shared" si="4"/>
        <v>0</v>
      </c>
      <c r="M17" s="47">
        <f t="shared" si="4"/>
        <v>0</v>
      </c>
    </row>
    <row r="18" spans="2:13">
      <c r="B18" s="48" t="str">
        <f>+B7</f>
        <v>1.1. Appropriations</v>
      </c>
      <c r="C18" s="49"/>
      <c r="D18" s="46"/>
      <c r="E18" s="50"/>
      <c r="F18" s="67"/>
      <c r="G18" s="68"/>
      <c r="H18" s="68"/>
      <c r="I18" s="68"/>
      <c r="J18" s="68"/>
      <c r="K18" s="68"/>
      <c r="L18" s="67"/>
      <c r="M18" s="69"/>
    </row>
    <row r="19" spans="2:13">
      <c r="B19" s="48" t="str">
        <f>+B8</f>
        <v>1.2. Contracts and services</v>
      </c>
      <c r="C19" s="49"/>
      <c r="D19" s="46"/>
      <c r="E19" s="50"/>
      <c r="F19" s="67"/>
      <c r="G19" s="68"/>
      <c r="H19" s="68"/>
      <c r="I19" s="68"/>
      <c r="J19" s="68"/>
      <c r="K19" s="68"/>
      <c r="L19" s="67"/>
      <c r="M19" s="69"/>
    </row>
    <row r="20" spans="2:13">
      <c r="B20" s="48" t="str">
        <f>+B9</f>
        <v>1.3. Research grants</v>
      </c>
      <c r="C20" s="49"/>
      <c r="D20" s="46"/>
      <c r="E20" s="50"/>
      <c r="F20" s="67"/>
      <c r="G20" s="70"/>
      <c r="H20" s="70"/>
      <c r="I20" s="70"/>
      <c r="J20" s="70"/>
      <c r="K20" s="70"/>
      <c r="L20" s="67"/>
      <c r="M20" s="69"/>
    </row>
    <row r="21" spans="2:13">
      <c r="B21" s="44" t="str">
        <f>+f_2</f>
        <v>2. Private funding</v>
      </c>
      <c r="C21" s="45"/>
      <c r="D21" s="46"/>
      <c r="E21" s="52">
        <f>SUM(E22:E25)</f>
        <v>0</v>
      </c>
      <c r="F21" s="66">
        <f t="shared" ref="F21:M21" si="5">SUM(F22:F25)</f>
        <v>0</v>
      </c>
      <c r="G21" s="66">
        <f t="shared" si="5"/>
        <v>0</v>
      </c>
      <c r="H21" s="66">
        <f t="shared" si="5"/>
        <v>0</v>
      </c>
      <c r="I21" s="66">
        <f t="shared" si="5"/>
        <v>0</v>
      </c>
      <c r="J21" s="66">
        <f t="shared" si="5"/>
        <v>0</v>
      </c>
      <c r="K21" s="66">
        <f t="shared" si="5"/>
        <v>0</v>
      </c>
      <c r="L21" s="66">
        <f t="shared" si="5"/>
        <v>0</v>
      </c>
      <c r="M21" s="71">
        <f t="shared" si="5"/>
        <v>0</v>
      </c>
    </row>
    <row r="22" spans="2:13">
      <c r="B22" s="48" t="str">
        <f>+f_3</f>
        <v>2.1. Tuition and fees</v>
      </c>
      <c r="C22" s="49"/>
      <c r="D22" s="46"/>
      <c r="E22" s="72"/>
      <c r="F22" s="73"/>
      <c r="G22" s="73"/>
      <c r="H22" s="73"/>
      <c r="I22" s="73"/>
      <c r="J22" s="73"/>
      <c r="K22" s="73"/>
      <c r="L22" s="73"/>
      <c r="M22" s="74"/>
    </row>
    <row r="23" spans="2:13">
      <c r="B23" s="48" t="str">
        <f>+f_4</f>
        <v>2.2. Contracts</v>
      </c>
      <c r="C23" s="49"/>
      <c r="D23" s="46"/>
      <c r="E23" s="75"/>
      <c r="F23" s="76"/>
      <c r="G23" s="76"/>
      <c r="H23" s="76"/>
      <c r="I23" s="76"/>
      <c r="J23" s="76"/>
      <c r="K23" s="76"/>
      <c r="L23" s="76"/>
      <c r="M23" s="77"/>
    </row>
    <row r="24" spans="2:13">
      <c r="B24" s="48" t="str">
        <f>+f_5</f>
        <v>2.3. Gifts</v>
      </c>
      <c r="C24" s="49"/>
      <c r="D24" s="46"/>
      <c r="E24" s="75"/>
      <c r="F24" s="76"/>
      <c r="G24" s="76"/>
      <c r="H24" s="76"/>
      <c r="I24" s="76"/>
      <c r="J24" s="76"/>
      <c r="K24" s="76"/>
      <c r="L24" s="76"/>
      <c r="M24" s="77"/>
    </row>
    <row r="25" spans="2:13">
      <c r="B25" s="48" t="str">
        <f>+f_6</f>
        <v>2.4. Other</v>
      </c>
      <c r="C25" s="49"/>
      <c r="D25" s="46"/>
      <c r="E25" s="75"/>
      <c r="F25" s="76"/>
      <c r="G25" s="76"/>
      <c r="H25" s="76"/>
      <c r="I25" s="76"/>
      <c r="J25" s="76"/>
      <c r="K25" s="76"/>
      <c r="L25" s="76"/>
      <c r="M25" s="77"/>
    </row>
    <row r="26" spans="2:13">
      <c r="B26" s="48"/>
      <c r="C26" s="49"/>
      <c r="D26" s="46"/>
      <c r="E26" s="78"/>
      <c r="F26" s="79"/>
      <c r="G26" s="79"/>
      <c r="H26" s="79"/>
      <c r="I26" s="79"/>
      <c r="J26" s="79"/>
      <c r="K26" s="79"/>
      <c r="L26" s="79"/>
      <c r="M26" s="80"/>
    </row>
    <row r="27" spans="2:13" s="21" customFormat="1">
      <c r="B27" s="61" t="str">
        <f>+ca_3</f>
        <v xml:space="preserve">C.Total (private and public) </v>
      </c>
      <c r="C27" s="62"/>
      <c r="D27" s="63"/>
      <c r="E27" s="64">
        <f>SUM(E28:E32)</f>
        <v>0</v>
      </c>
      <c r="F27" s="64">
        <f t="shared" ref="F27:M27" si="6">SUM(F28:F32)</f>
        <v>0</v>
      </c>
      <c r="G27" s="64">
        <f t="shared" si="6"/>
        <v>0</v>
      </c>
      <c r="H27" s="64">
        <f t="shared" si="6"/>
        <v>0</v>
      </c>
      <c r="I27" s="64">
        <f t="shared" si="6"/>
        <v>0</v>
      </c>
      <c r="J27" s="64">
        <f t="shared" si="6"/>
        <v>0</v>
      </c>
      <c r="K27" s="64">
        <f t="shared" si="6"/>
        <v>0</v>
      </c>
      <c r="L27" s="64">
        <f t="shared" si="6"/>
        <v>0</v>
      </c>
      <c r="M27" s="64">
        <f t="shared" si="6"/>
        <v>0</v>
      </c>
    </row>
    <row r="28" spans="2:13">
      <c r="B28" s="44" t="str">
        <f>+f_1</f>
        <v>1. Public funding</v>
      </c>
      <c r="C28" s="49"/>
      <c r="D28" s="81"/>
      <c r="E28" s="82">
        <f>+E6+E17</f>
        <v>0</v>
      </c>
      <c r="F28" s="82">
        <f t="shared" ref="F28:M29" si="7">+F6+F17</f>
        <v>0</v>
      </c>
      <c r="G28" s="82">
        <f t="shared" si="7"/>
        <v>0</v>
      </c>
      <c r="H28" s="82">
        <f t="shared" si="7"/>
        <v>0</v>
      </c>
      <c r="I28" s="82">
        <f t="shared" si="7"/>
        <v>0</v>
      </c>
      <c r="J28" s="82">
        <f t="shared" si="7"/>
        <v>0</v>
      </c>
      <c r="K28" s="82">
        <f t="shared" si="7"/>
        <v>0</v>
      </c>
      <c r="L28" s="82">
        <f t="shared" si="7"/>
        <v>0</v>
      </c>
      <c r="M28" s="82">
        <f t="shared" si="7"/>
        <v>0</v>
      </c>
    </row>
    <row r="29" spans="2:13">
      <c r="B29" s="48" t="str">
        <f>+B7</f>
        <v>1.1. Appropriations</v>
      </c>
      <c r="C29" s="49"/>
      <c r="D29" s="81"/>
      <c r="E29" s="82">
        <f>+E7+E18</f>
        <v>0</v>
      </c>
      <c r="F29" s="82">
        <f t="shared" si="7"/>
        <v>0</v>
      </c>
      <c r="G29" s="82">
        <f t="shared" si="7"/>
        <v>0</v>
      </c>
      <c r="H29" s="82">
        <f t="shared" si="7"/>
        <v>0</v>
      </c>
      <c r="I29" s="82">
        <f t="shared" si="7"/>
        <v>0</v>
      </c>
      <c r="J29" s="82">
        <f t="shared" si="7"/>
        <v>0</v>
      </c>
      <c r="K29" s="82">
        <f t="shared" si="7"/>
        <v>0</v>
      </c>
      <c r="L29" s="82">
        <f t="shared" si="7"/>
        <v>0</v>
      </c>
      <c r="M29" s="82">
        <f t="shared" si="7"/>
        <v>0</v>
      </c>
    </row>
    <row r="30" spans="2:13">
      <c r="B30" s="48" t="str">
        <f>+B8</f>
        <v>1.2. Contracts and services</v>
      </c>
      <c r="C30" s="49"/>
      <c r="D30" s="81"/>
      <c r="E30" s="82">
        <f t="shared" ref="E30:M36" si="8">+E8+E19</f>
        <v>0</v>
      </c>
      <c r="F30" s="82">
        <f t="shared" si="8"/>
        <v>0</v>
      </c>
      <c r="G30" s="82">
        <f t="shared" si="8"/>
        <v>0</v>
      </c>
      <c r="H30" s="82">
        <f t="shared" si="8"/>
        <v>0</v>
      </c>
      <c r="I30" s="82">
        <f t="shared" si="8"/>
        <v>0</v>
      </c>
      <c r="J30" s="82">
        <f t="shared" si="8"/>
        <v>0</v>
      </c>
      <c r="K30" s="82">
        <f t="shared" si="8"/>
        <v>0</v>
      </c>
      <c r="L30" s="82">
        <f t="shared" si="8"/>
        <v>0</v>
      </c>
      <c r="M30" s="82">
        <f t="shared" si="8"/>
        <v>0</v>
      </c>
    </row>
    <row r="31" spans="2:13">
      <c r="B31" s="48" t="str">
        <f>+B9</f>
        <v>1.3. Research grants</v>
      </c>
      <c r="C31" s="49"/>
      <c r="D31" s="81"/>
      <c r="E31" s="82">
        <f t="shared" si="8"/>
        <v>0</v>
      </c>
      <c r="F31" s="82">
        <f t="shared" si="8"/>
        <v>0</v>
      </c>
      <c r="G31" s="82">
        <f t="shared" si="8"/>
        <v>0</v>
      </c>
      <c r="H31" s="82">
        <f t="shared" si="8"/>
        <v>0</v>
      </c>
      <c r="I31" s="82">
        <f t="shared" si="8"/>
        <v>0</v>
      </c>
      <c r="J31" s="82">
        <f t="shared" si="8"/>
        <v>0</v>
      </c>
      <c r="K31" s="82">
        <f t="shared" si="8"/>
        <v>0</v>
      </c>
      <c r="L31" s="82">
        <f t="shared" si="8"/>
        <v>0</v>
      </c>
      <c r="M31" s="82">
        <f t="shared" si="8"/>
        <v>0</v>
      </c>
    </row>
    <row r="32" spans="2:13">
      <c r="B32" s="44" t="str">
        <f>+f_2</f>
        <v>2. Private funding</v>
      </c>
      <c r="C32" s="49"/>
      <c r="D32" s="81"/>
      <c r="E32" s="82">
        <f t="shared" si="8"/>
        <v>0</v>
      </c>
      <c r="F32" s="82">
        <f t="shared" si="8"/>
        <v>0</v>
      </c>
      <c r="G32" s="82">
        <f t="shared" si="8"/>
        <v>0</v>
      </c>
      <c r="H32" s="82">
        <f t="shared" si="8"/>
        <v>0</v>
      </c>
      <c r="I32" s="82">
        <f t="shared" si="8"/>
        <v>0</v>
      </c>
      <c r="J32" s="82">
        <f t="shared" si="8"/>
        <v>0</v>
      </c>
      <c r="K32" s="82">
        <f t="shared" si="8"/>
        <v>0</v>
      </c>
      <c r="L32" s="82">
        <f t="shared" si="8"/>
        <v>0</v>
      </c>
      <c r="M32" s="82">
        <f t="shared" si="8"/>
        <v>0</v>
      </c>
    </row>
    <row r="33" spans="2:14">
      <c r="B33" s="48" t="str">
        <f>+f_3</f>
        <v>2.1. Tuition and fees</v>
      </c>
      <c r="C33" s="49"/>
      <c r="D33" s="81"/>
      <c r="E33" s="82">
        <f t="shared" si="8"/>
        <v>0</v>
      </c>
      <c r="F33" s="82">
        <f t="shared" si="8"/>
        <v>0</v>
      </c>
      <c r="G33" s="82">
        <f t="shared" si="8"/>
        <v>0</v>
      </c>
      <c r="H33" s="82">
        <f t="shared" si="8"/>
        <v>0</v>
      </c>
      <c r="I33" s="82">
        <f t="shared" si="8"/>
        <v>0</v>
      </c>
      <c r="J33" s="82">
        <f t="shared" si="8"/>
        <v>0</v>
      </c>
      <c r="K33" s="82">
        <f t="shared" si="8"/>
        <v>0</v>
      </c>
      <c r="L33" s="82">
        <f t="shared" si="8"/>
        <v>0</v>
      </c>
      <c r="M33" s="82">
        <f t="shared" si="8"/>
        <v>0</v>
      </c>
    </row>
    <row r="34" spans="2:14">
      <c r="B34" s="48" t="str">
        <f>+f_4</f>
        <v>2.2. Contracts</v>
      </c>
      <c r="C34" s="49"/>
      <c r="D34" s="81"/>
      <c r="E34" s="82">
        <f t="shared" si="8"/>
        <v>0</v>
      </c>
      <c r="F34" s="82">
        <f t="shared" si="8"/>
        <v>0</v>
      </c>
      <c r="G34" s="82">
        <f t="shared" si="8"/>
        <v>0</v>
      </c>
      <c r="H34" s="82">
        <f t="shared" si="8"/>
        <v>0</v>
      </c>
      <c r="I34" s="82">
        <f t="shared" si="8"/>
        <v>0</v>
      </c>
      <c r="J34" s="82">
        <f t="shared" si="8"/>
        <v>0</v>
      </c>
      <c r="K34" s="82">
        <f t="shared" si="8"/>
        <v>0</v>
      </c>
      <c r="L34" s="82">
        <f t="shared" si="8"/>
        <v>0</v>
      </c>
      <c r="M34" s="82">
        <f t="shared" si="8"/>
        <v>0</v>
      </c>
    </row>
    <row r="35" spans="2:14">
      <c r="B35" s="48" t="str">
        <f>+f_5</f>
        <v>2.3. Gifts</v>
      </c>
      <c r="C35" s="49"/>
      <c r="D35" s="81"/>
      <c r="E35" s="82">
        <f t="shared" si="8"/>
        <v>0</v>
      </c>
      <c r="F35" s="82">
        <f t="shared" si="8"/>
        <v>0</v>
      </c>
      <c r="G35" s="82">
        <f t="shared" si="8"/>
        <v>0</v>
      </c>
      <c r="H35" s="82">
        <f t="shared" si="8"/>
        <v>0</v>
      </c>
      <c r="I35" s="82">
        <f t="shared" si="8"/>
        <v>0</v>
      </c>
      <c r="J35" s="82">
        <f t="shared" si="8"/>
        <v>0</v>
      </c>
      <c r="K35" s="82">
        <f t="shared" si="8"/>
        <v>0</v>
      </c>
      <c r="L35" s="82">
        <f t="shared" si="8"/>
        <v>0</v>
      </c>
      <c r="M35" s="82">
        <f t="shared" si="8"/>
        <v>0</v>
      </c>
    </row>
    <row r="36" spans="2:14">
      <c r="B36" s="48" t="str">
        <f>+f_6</f>
        <v>2.4. Other</v>
      </c>
      <c r="C36" s="49"/>
      <c r="D36" s="81"/>
      <c r="E36" s="82">
        <f t="shared" si="8"/>
        <v>0</v>
      </c>
      <c r="F36" s="82">
        <f t="shared" si="8"/>
        <v>0</v>
      </c>
      <c r="G36" s="82">
        <f t="shared" si="8"/>
        <v>0</v>
      </c>
      <c r="H36" s="82">
        <f t="shared" si="8"/>
        <v>0</v>
      </c>
      <c r="I36" s="82">
        <f t="shared" si="8"/>
        <v>0</v>
      </c>
      <c r="J36" s="82">
        <f t="shared" si="8"/>
        <v>0</v>
      </c>
      <c r="K36" s="82">
        <f t="shared" si="8"/>
        <v>0</v>
      </c>
      <c r="L36" s="82">
        <f t="shared" si="8"/>
        <v>0</v>
      </c>
      <c r="M36" s="82">
        <f t="shared" si="8"/>
        <v>0</v>
      </c>
    </row>
    <row r="37" spans="2:14">
      <c r="B37" s="83"/>
      <c r="C37" s="84"/>
      <c r="D37" s="85"/>
      <c r="E37" s="86"/>
      <c r="F37" s="86"/>
      <c r="G37" s="86"/>
      <c r="H37" s="86"/>
      <c r="I37" s="86"/>
      <c r="J37" s="86"/>
      <c r="K37" s="86"/>
      <c r="L37" s="86"/>
      <c r="M37" s="86"/>
    </row>
    <row r="38" spans="2:14">
      <c r="B38" s="87"/>
    </row>
    <row r="39" spans="2:14" ht="16" thickBot="1">
      <c r="B39" s="89" t="s">
        <v>365</v>
      </c>
      <c r="C39" s="90"/>
      <c r="D39" s="91"/>
      <c r="E39" s="36">
        <v>2001</v>
      </c>
      <c r="F39" s="36">
        <v>2002</v>
      </c>
      <c r="G39" s="36">
        <v>2003</v>
      </c>
      <c r="H39" s="36">
        <v>2004</v>
      </c>
      <c r="I39" s="36">
        <v>2005</v>
      </c>
      <c r="J39" s="36">
        <v>2006</v>
      </c>
      <c r="K39" s="36">
        <v>2007</v>
      </c>
      <c r="L39" s="36">
        <v>2008</v>
      </c>
      <c r="M39" s="37">
        <v>2009</v>
      </c>
    </row>
    <row r="40" spans="2:14" ht="48.75" customHeight="1">
      <c r="B40" s="92">
        <v>1</v>
      </c>
      <c r="C40" s="93" t="s">
        <v>437</v>
      </c>
      <c r="D40" s="94"/>
      <c r="E40" s="95" t="str">
        <f>IF(E27&gt;0,+E5/E27,"-")</f>
        <v>-</v>
      </c>
      <c r="F40" s="95" t="str">
        <f t="shared" ref="F40:M40" si="9">IF(F27&gt;0,+F5/F27,"-")</f>
        <v>-</v>
      </c>
      <c r="G40" s="95" t="str">
        <f t="shared" si="9"/>
        <v>-</v>
      </c>
      <c r="H40" s="95" t="str">
        <f t="shared" si="9"/>
        <v>-</v>
      </c>
      <c r="I40" s="95" t="str">
        <f t="shared" si="9"/>
        <v>-</v>
      </c>
      <c r="J40" s="95" t="str">
        <f t="shared" si="9"/>
        <v>-</v>
      </c>
      <c r="K40" s="95" t="str">
        <f t="shared" si="9"/>
        <v>-</v>
      </c>
      <c r="L40" s="95" t="str">
        <f t="shared" si="9"/>
        <v>-</v>
      </c>
      <c r="M40" s="96" t="str">
        <f t="shared" si="9"/>
        <v>-</v>
      </c>
    </row>
    <row r="41" spans="2:14" ht="48.75" customHeight="1">
      <c r="B41" s="97">
        <v>2</v>
      </c>
      <c r="C41" s="98" t="s">
        <v>438</v>
      </c>
      <c r="D41" s="99"/>
      <c r="E41" s="100" t="str">
        <f>+IF(E5&gt;0,E10/E5,"-")</f>
        <v>-</v>
      </c>
      <c r="F41" s="100" t="str">
        <f t="shared" ref="F41:M41" si="10">+IF(F5&gt;0,F10/F5,"-")</f>
        <v>-</v>
      </c>
      <c r="G41" s="100" t="str">
        <f t="shared" si="10"/>
        <v>-</v>
      </c>
      <c r="H41" s="100" t="str">
        <f t="shared" si="10"/>
        <v>-</v>
      </c>
      <c r="I41" s="100" t="str">
        <f t="shared" si="10"/>
        <v>-</v>
      </c>
      <c r="J41" s="100" t="str">
        <f t="shared" si="10"/>
        <v>-</v>
      </c>
      <c r="K41" s="100" t="str">
        <f t="shared" si="10"/>
        <v>-</v>
      </c>
      <c r="L41" s="100" t="str">
        <f t="shared" si="10"/>
        <v>-</v>
      </c>
      <c r="M41" s="101" t="str">
        <f t="shared" si="10"/>
        <v>-</v>
      </c>
    </row>
    <row r="42" spans="2:14" ht="48.75" customHeight="1">
      <c r="B42" s="102">
        <v>3</v>
      </c>
      <c r="C42" s="98" t="s">
        <v>439</v>
      </c>
      <c r="D42" s="103"/>
      <c r="E42" s="104" t="str">
        <f>+IF(E16&gt;0,E21/E16,"-")</f>
        <v>-</v>
      </c>
      <c r="F42" s="104" t="str">
        <f t="shared" ref="F42:M42" si="11">+IF(F16&gt;0,F21/F16,"-")</f>
        <v>-</v>
      </c>
      <c r="G42" s="104" t="str">
        <f t="shared" si="11"/>
        <v>-</v>
      </c>
      <c r="H42" s="104" t="str">
        <f t="shared" si="11"/>
        <v>-</v>
      </c>
      <c r="I42" s="104" t="str">
        <f t="shared" si="11"/>
        <v>-</v>
      </c>
      <c r="J42" s="104" t="str">
        <f t="shared" si="11"/>
        <v>-</v>
      </c>
      <c r="K42" s="104" t="str">
        <f t="shared" si="11"/>
        <v>-</v>
      </c>
      <c r="L42" s="104" t="str">
        <f t="shared" si="11"/>
        <v>-</v>
      </c>
      <c r="M42" s="105" t="str">
        <f t="shared" si="11"/>
        <v>-</v>
      </c>
    </row>
    <row r="43" spans="2:14">
      <c r="B43" s="87"/>
      <c r="C43" s="32"/>
      <c r="D43" s="31"/>
      <c r="E43" s="32"/>
      <c r="F43" s="31"/>
      <c r="G43" s="31"/>
      <c r="H43" s="31"/>
      <c r="I43" s="31"/>
      <c r="J43" s="31"/>
      <c r="K43" s="31"/>
      <c r="L43" s="31"/>
      <c r="M43" s="31"/>
      <c r="N43" s="31"/>
    </row>
    <row r="44" spans="2:14" ht="11.25" customHeight="1">
      <c r="B44" s="106" t="s">
        <v>369</v>
      </c>
      <c r="C44" s="107"/>
      <c r="D44" s="108"/>
      <c r="E44" s="108"/>
      <c r="F44" s="108"/>
      <c r="G44" s="108"/>
      <c r="H44" s="108"/>
      <c r="I44" s="108"/>
      <c r="J44" s="108"/>
      <c r="K44" s="108"/>
      <c r="L44" s="108"/>
      <c r="M44" s="109"/>
    </row>
    <row r="45" spans="2:14" ht="11.25" customHeight="1">
      <c r="B45" s="110" t="s">
        <v>370</v>
      </c>
      <c r="C45" s="111" t="s">
        <v>371</v>
      </c>
      <c r="D45" s="112"/>
      <c r="E45" s="112"/>
      <c r="F45" s="112"/>
      <c r="G45" s="112"/>
      <c r="H45" s="112"/>
      <c r="I45" s="112"/>
      <c r="J45" s="112"/>
      <c r="K45" s="112"/>
      <c r="L45" s="112"/>
      <c r="M45" s="113"/>
    </row>
    <row r="46" spans="2:14" ht="13.5" customHeight="1">
      <c r="B46" s="114"/>
      <c r="C46" s="115"/>
      <c r="D46" s="94"/>
      <c r="E46" s="94"/>
      <c r="F46" s="94"/>
      <c r="G46" s="94"/>
      <c r="H46" s="94"/>
      <c r="I46" s="94"/>
      <c r="J46" s="94"/>
      <c r="K46" s="94"/>
      <c r="L46" s="94"/>
      <c r="M46" s="116"/>
    </row>
    <row r="47" spans="2:14" ht="13.5" customHeight="1">
      <c r="B47" s="117"/>
      <c r="C47" s="118"/>
      <c r="D47" s="99"/>
      <c r="E47" s="99"/>
      <c r="F47" s="99"/>
      <c r="G47" s="99"/>
      <c r="H47" s="99"/>
      <c r="I47" s="99"/>
      <c r="J47" s="99"/>
      <c r="K47" s="99"/>
      <c r="L47" s="99"/>
      <c r="M47" s="119"/>
    </row>
    <row r="48" spans="2:14" ht="13.5" customHeight="1">
      <c r="B48" s="117"/>
      <c r="C48" s="118"/>
      <c r="D48" s="99"/>
      <c r="E48" s="99"/>
      <c r="F48" s="99"/>
      <c r="G48" s="99"/>
      <c r="H48" s="99"/>
      <c r="I48" s="99"/>
      <c r="J48" s="99"/>
      <c r="K48" s="99"/>
      <c r="L48" s="99"/>
      <c r="M48" s="119"/>
    </row>
    <row r="49" spans="2:13" ht="13.5" customHeight="1">
      <c r="B49" s="117"/>
      <c r="C49" s="118"/>
      <c r="D49" s="99"/>
      <c r="E49" s="99"/>
      <c r="F49" s="99"/>
      <c r="G49" s="99"/>
      <c r="H49" s="99"/>
      <c r="I49" s="99"/>
      <c r="J49" s="99"/>
      <c r="K49" s="99"/>
      <c r="L49" s="99"/>
      <c r="M49" s="119"/>
    </row>
    <row r="50" spans="2:13" ht="13.5" customHeight="1">
      <c r="B50" s="117"/>
      <c r="C50" s="118"/>
      <c r="D50" s="99"/>
      <c r="E50" s="99"/>
      <c r="F50" s="99"/>
      <c r="G50" s="99"/>
      <c r="H50" s="99"/>
      <c r="I50" s="99"/>
      <c r="J50" s="99"/>
      <c r="K50" s="99"/>
      <c r="L50" s="99"/>
      <c r="M50" s="119"/>
    </row>
    <row r="51" spans="2:13" ht="13.5" customHeight="1">
      <c r="B51" s="120"/>
      <c r="C51" s="121"/>
      <c r="D51" s="103"/>
      <c r="E51" s="103"/>
      <c r="F51" s="103"/>
      <c r="G51" s="103"/>
      <c r="H51" s="103"/>
      <c r="I51" s="103"/>
      <c r="J51" s="103"/>
      <c r="K51" s="103"/>
      <c r="L51" s="103"/>
      <c r="M51" s="122"/>
    </row>
  </sheetData>
  <phoneticPr fontId="2" type="noConversion"/>
  <hyperlinks>
    <hyperlink ref="D4" location="B46" display="Notes"/>
  </hyperlinks>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2:G13"/>
  <sheetViews>
    <sheetView topLeftCell="D1" workbookViewId="0">
      <selection activeCell="H4" sqref="H4"/>
    </sheetView>
  </sheetViews>
  <sheetFormatPr baseColWidth="10" defaultColWidth="11.5" defaultRowHeight="15"/>
  <cols>
    <col min="1" max="1" width="0" style="24" hidden="1" customWidth="1"/>
    <col min="2" max="2" width="18.1640625" style="24" hidden="1" customWidth="1"/>
    <col min="3" max="3" width="21.1640625" style="24" hidden="1" customWidth="1"/>
    <col min="4" max="4" width="25.83203125" style="23" customWidth="1"/>
    <col min="5" max="5" width="64.6640625" style="23" bestFit="1" customWidth="1"/>
    <col min="6" max="6" width="19.83203125" style="23" customWidth="1"/>
    <col min="7" max="7" width="15.1640625" style="23" customWidth="1"/>
    <col min="8" max="16384" width="11.5" style="24"/>
  </cols>
  <sheetData>
    <row r="2" spans="4:7" s="21" customFormat="1" ht="31" thickBot="1">
      <c r="D2" s="20" t="s">
        <v>343</v>
      </c>
      <c r="E2" s="20" t="s">
        <v>344</v>
      </c>
      <c r="F2" s="20" t="s">
        <v>345</v>
      </c>
      <c r="G2" s="20" t="s">
        <v>346</v>
      </c>
    </row>
    <row r="3" spans="4:7">
      <c r="D3" s="22"/>
      <c r="F3" s="22"/>
    </row>
    <row r="4" spans="4:7" ht="136.5" customHeight="1">
      <c r="D4" s="25" t="s">
        <v>323</v>
      </c>
      <c r="E4" s="23" t="s">
        <v>372</v>
      </c>
      <c r="F4" s="23" t="s">
        <v>347</v>
      </c>
      <c r="G4" s="23" t="s">
        <v>348</v>
      </c>
    </row>
    <row r="5" spans="4:7" ht="16.5" customHeight="1">
      <c r="D5" s="25"/>
      <c r="E5" s="26" t="s">
        <v>322</v>
      </c>
    </row>
    <row r="7" spans="4:7" ht="37.5" customHeight="1">
      <c r="D7" s="25" t="s">
        <v>373</v>
      </c>
      <c r="E7" s="23" t="s">
        <v>426</v>
      </c>
      <c r="F7" s="23" t="s">
        <v>427</v>
      </c>
      <c r="G7" s="23" t="s">
        <v>348</v>
      </c>
    </row>
    <row r="8" spans="4:7">
      <c r="D8" s="25"/>
      <c r="E8" s="26" t="s">
        <v>324</v>
      </c>
    </row>
    <row r="10" spans="4:7" ht="75">
      <c r="D10" s="25" t="s">
        <v>325</v>
      </c>
      <c r="E10" s="23" t="s">
        <v>326</v>
      </c>
      <c r="F10" s="23" t="s">
        <v>327</v>
      </c>
      <c r="G10" s="23" t="s">
        <v>348</v>
      </c>
    </row>
    <row r="11" spans="4:7">
      <c r="D11" s="25"/>
      <c r="E11" s="26" t="s">
        <v>328</v>
      </c>
    </row>
    <row r="13" spans="4:7">
      <c r="E13" s="22"/>
    </row>
  </sheetData>
  <sheetCalcPr fullCalcOnLoad="1"/>
  <mergeCells count="3">
    <mergeCell ref="D4:D5"/>
    <mergeCell ref="D7:D8"/>
    <mergeCell ref="D10:D11"/>
  </mergeCells>
  <phoneticPr fontId="2" type="noConversion"/>
  <hyperlinks>
    <hyperlink ref="E5" r:id="rId1"/>
    <hyperlink ref="E8" r:id="rId2"/>
    <hyperlink ref="E11" r:id="rId3"/>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165"/>
  <sheetViews>
    <sheetView workbookViewId="0">
      <selection activeCell="C18" sqref="C18"/>
    </sheetView>
  </sheetViews>
  <sheetFormatPr baseColWidth="10" defaultColWidth="8.83203125" defaultRowHeight="14"/>
  <cols>
    <col min="1" max="1" width="8.83203125" style="12"/>
    <col min="2" max="2" width="64" style="12" customWidth="1"/>
    <col min="3" max="3" width="53" style="12" bestFit="1" customWidth="1"/>
    <col min="4" max="4" width="22.5" style="12" bestFit="1" customWidth="1"/>
    <col min="5" max="5" width="11.1640625" style="12" bestFit="1" customWidth="1"/>
    <col min="6" max="6" width="11" style="12" customWidth="1"/>
    <col min="7" max="16384" width="8.83203125" style="12"/>
  </cols>
  <sheetData>
    <row r="1" spans="1:5">
      <c r="A1" s="2" t="s">
        <v>266</v>
      </c>
      <c r="B1" s="3"/>
      <c r="C1" s="3"/>
      <c r="D1" s="3"/>
      <c r="E1" s="3"/>
    </row>
    <row r="2" spans="1:5">
      <c r="A2" s="13" t="s">
        <v>267</v>
      </c>
      <c r="B2" s="4" t="s">
        <v>268</v>
      </c>
      <c r="C2" s="4" t="s">
        <v>269</v>
      </c>
      <c r="D2" s="14"/>
      <c r="E2" s="14"/>
    </row>
    <row r="3" spans="1:5">
      <c r="A3" s="5"/>
      <c r="B3" s="5" t="s">
        <v>19</v>
      </c>
      <c r="C3" s="5"/>
      <c r="D3" s="14"/>
      <c r="E3" s="14"/>
    </row>
    <row r="4" spans="1:5">
      <c r="A4" s="12">
        <v>1</v>
      </c>
      <c r="B4" s="6" t="s">
        <v>270</v>
      </c>
      <c r="C4" s="15" t="s">
        <v>305</v>
      </c>
    </row>
    <row r="5" spans="1:5">
      <c r="A5" s="12">
        <v>2</v>
      </c>
      <c r="B5" s="6" t="s">
        <v>271</v>
      </c>
      <c r="C5" s="15" t="s">
        <v>306</v>
      </c>
    </row>
    <row r="6" spans="1:5">
      <c r="A6" s="12">
        <v>3</v>
      </c>
      <c r="B6" s="6" t="s">
        <v>272</v>
      </c>
      <c r="C6" s="15" t="s">
        <v>307</v>
      </c>
    </row>
    <row r="7" spans="1:5">
      <c r="A7" s="12">
        <v>4</v>
      </c>
      <c r="B7" s="6" t="s">
        <v>273</v>
      </c>
      <c r="C7" s="15" t="s">
        <v>185</v>
      </c>
    </row>
    <row r="8" spans="1:5">
      <c r="A8" s="12">
        <v>5</v>
      </c>
      <c r="B8" s="6" t="s">
        <v>274</v>
      </c>
      <c r="C8" s="15" t="s">
        <v>186</v>
      </c>
    </row>
    <row r="9" spans="1:5">
      <c r="A9" s="12">
        <v>6</v>
      </c>
      <c r="B9" s="6" t="s">
        <v>275</v>
      </c>
      <c r="C9" s="15" t="s">
        <v>187</v>
      </c>
    </row>
    <row r="10" spans="1:5">
      <c r="A10" s="12">
        <v>7</v>
      </c>
      <c r="B10" s="6" t="s">
        <v>276</v>
      </c>
      <c r="C10" s="15" t="s">
        <v>188</v>
      </c>
    </row>
    <row r="11" spans="1:5">
      <c r="A11" s="12">
        <v>8</v>
      </c>
      <c r="B11" s="6" t="s">
        <v>277</v>
      </c>
      <c r="C11" s="15" t="s">
        <v>189</v>
      </c>
    </row>
    <row r="12" spans="1:5">
      <c r="A12" s="12">
        <v>9</v>
      </c>
      <c r="B12" s="6" t="s">
        <v>278</v>
      </c>
      <c r="C12" s="15" t="s">
        <v>190</v>
      </c>
    </row>
    <row r="13" spans="1:5">
      <c r="A13" s="12">
        <v>10</v>
      </c>
      <c r="B13" s="6" t="s">
        <v>279</v>
      </c>
      <c r="C13" s="15" t="s">
        <v>191</v>
      </c>
    </row>
    <row r="14" spans="1:5">
      <c r="A14" s="12">
        <v>11</v>
      </c>
      <c r="B14" s="6" t="s">
        <v>280</v>
      </c>
      <c r="C14" s="15" t="s">
        <v>192</v>
      </c>
    </row>
    <row r="15" spans="1:5">
      <c r="A15" s="12">
        <v>12</v>
      </c>
      <c r="B15" s="6" t="s">
        <v>281</v>
      </c>
      <c r="C15" s="15" t="s">
        <v>193</v>
      </c>
    </row>
    <row r="16" spans="1:5">
      <c r="A16" s="12">
        <v>13</v>
      </c>
      <c r="B16" s="6" t="s">
        <v>282</v>
      </c>
      <c r="C16" s="15" t="s">
        <v>194</v>
      </c>
    </row>
    <row r="17" spans="1:3">
      <c r="A17" s="12">
        <v>14</v>
      </c>
      <c r="B17" s="6" t="s">
        <v>283</v>
      </c>
      <c r="C17" s="15" t="s">
        <v>195</v>
      </c>
    </row>
    <row r="18" spans="1:3">
      <c r="A18" s="12">
        <v>15</v>
      </c>
      <c r="B18" s="6" t="s">
        <v>284</v>
      </c>
      <c r="C18" s="15" t="s">
        <v>196</v>
      </c>
    </row>
    <row r="19" spans="1:3">
      <c r="A19" s="12">
        <v>16</v>
      </c>
      <c r="B19" s="6" t="s">
        <v>285</v>
      </c>
      <c r="C19" s="15" t="s">
        <v>197</v>
      </c>
    </row>
    <row r="20" spans="1:3">
      <c r="A20" s="12">
        <v>17</v>
      </c>
      <c r="B20" s="6" t="s">
        <v>286</v>
      </c>
      <c r="C20" s="15" t="s">
        <v>198</v>
      </c>
    </row>
    <row r="21" spans="1:3">
      <c r="A21" s="12">
        <v>18</v>
      </c>
      <c r="B21" s="6" t="s">
        <v>287</v>
      </c>
      <c r="C21" s="15" t="s">
        <v>199</v>
      </c>
    </row>
    <row r="22" spans="1:3">
      <c r="A22" s="12">
        <v>19</v>
      </c>
      <c r="B22" s="6" t="s">
        <v>288</v>
      </c>
      <c r="C22" s="15" t="s">
        <v>200</v>
      </c>
    </row>
    <row r="23" spans="1:3">
      <c r="A23" s="12">
        <v>20</v>
      </c>
      <c r="B23" s="6" t="s">
        <v>289</v>
      </c>
      <c r="C23" s="15" t="s">
        <v>201</v>
      </c>
    </row>
    <row r="24" spans="1:3">
      <c r="A24" s="12">
        <v>21</v>
      </c>
      <c r="B24" s="6" t="s">
        <v>290</v>
      </c>
      <c r="C24" s="15" t="s">
        <v>202</v>
      </c>
    </row>
    <row r="25" spans="1:3">
      <c r="A25" s="12">
        <v>22</v>
      </c>
      <c r="B25" s="6" t="s">
        <v>291</v>
      </c>
      <c r="C25" s="15" t="s">
        <v>203</v>
      </c>
    </row>
    <row r="26" spans="1:3" ht="12" customHeight="1">
      <c r="A26" s="12">
        <v>23</v>
      </c>
      <c r="B26" s="7" t="s">
        <v>292</v>
      </c>
      <c r="C26" s="15" t="s">
        <v>204</v>
      </c>
    </row>
    <row r="27" spans="1:3">
      <c r="A27" s="12">
        <v>24</v>
      </c>
      <c r="B27" s="6" t="s">
        <v>293</v>
      </c>
      <c r="C27" s="15" t="s">
        <v>205</v>
      </c>
    </row>
    <row r="28" spans="1:3">
      <c r="A28" s="12">
        <v>25</v>
      </c>
      <c r="B28" s="6" t="s">
        <v>294</v>
      </c>
      <c r="C28" s="15" t="s">
        <v>206</v>
      </c>
    </row>
    <row r="29" spans="1:3">
      <c r="A29" s="12">
        <v>26</v>
      </c>
      <c r="B29" s="6" t="s">
        <v>295</v>
      </c>
      <c r="C29" s="15" t="s">
        <v>207</v>
      </c>
    </row>
    <row r="30" spans="1:3">
      <c r="A30" s="12">
        <v>27</v>
      </c>
      <c r="B30" s="6" t="s">
        <v>296</v>
      </c>
      <c r="C30" s="15" t="s">
        <v>208</v>
      </c>
    </row>
    <row r="31" spans="1:3">
      <c r="A31" s="12">
        <v>28</v>
      </c>
      <c r="B31" s="6" t="s">
        <v>297</v>
      </c>
      <c r="C31" s="15" t="s">
        <v>209</v>
      </c>
    </row>
    <row r="32" spans="1:3">
      <c r="A32" s="12">
        <v>29</v>
      </c>
      <c r="B32" s="6" t="s">
        <v>298</v>
      </c>
      <c r="C32" s="15" t="s">
        <v>210</v>
      </c>
    </row>
    <row r="33" spans="1:3">
      <c r="A33" s="12">
        <v>30</v>
      </c>
      <c r="B33" s="6" t="s">
        <v>299</v>
      </c>
      <c r="C33" s="15" t="s">
        <v>211</v>
      </c>
    </row>
    <row r="34" spans="1:3">
      <c r="A34" s="12">
        <v>31</v>
      </c>
      <c r="B34" s="6" t="s">
        <v>300</v>
      </c>
      <c r="C34" s="15" t="s">
        <v>212</v>
      </c>
    </row>
    <row r="35" spans="1:3">
      <c r="A35" s="12">
        <v>32</v>
      </c>
      <c r="B35" s="6" t="s">
        <v>301</v>
      </c>
      <c r="C35" s="15" t="s">
        <v>213</v>
      </c>
    </row>
    <row r="36" spans="1:3">
      <c r="A36" s="12">
        <v>33</v>
      </c>
      <c r="B36" s="6" t="s">
        <v>302</v>
      </c>
      <c r="C36" s="15" t="s">
        <v>214</v>
      </c>
    </row>
    <row r="37" spans="1:3">
      <c r="A37" s="12">
        <v>34</v>
      </c>
      <c r="B37" s="6" t="s">
        <v>303</v>
      </c>
      <c r="C37" s="15" t="s">
        <v>215</v>
      </c>
    </row>
    <row r="38" spans="1:3">
      <c r="A38" s="12">
        <v>35</v>
      </c>
      <c r="B38" s="8" t="s">
        <v>304</v>
      </c>
      <c r="C38" s="16" t="s">
        <v>216</v>
      </c>
    </row>
    <row r="39" spans="1:3">
      <c r="A39" s="12">
        <v>36</v>
      </c>
      <c r="B39" s="9" t="s">
        <v>217</v>
      </c>
      <c r="C39" s="17" t="s">
        <v>226</v>
      </c>
    </row>
    <row r="40" spans="1:3">
      <c r="A40" s="12">
        <v>37</v>
      </c>
      <c r="B40" s="9" t="s">
        <v>218</v>
      </c>
      <c r="C40" s="17" t="s">
        <v>227</v>
      </c>
    </row>
    <row r="41" spans="1:3">
      <c r="A41" s="12">
        <v>38</v>
      </c>
      <c r="B41" s="9" t="s">
        <v>219</v>
      </c>
      <c r="C41" s="17" t="s">
        <v>228</v>
      </c>
    </row>
    <row r="42" spans="1:3">
      <c r="A42" s="12">
        <v>39</v>
      </c>
      <c r="B42" s="9" t="s">
        <v>220</v>
      </c>
      <c r="C42" s="17" t="s">
        <v>229</v>
      </c>
    </row>
    <row r="43" spans="1:3">
      <c r="A43" s="12">
        <v>40</v>
      </c>
      <c r="B43" s="9" t="s">
        <v>221</v>
      </c>
      <c r="C43" s="17" t="s">
        <v>230</v>
      </c>
    </row>
    <row r="44" spans="1:3">
      <c r="A44" s="12">
        <v>41</v>
      </c>
      <c r="B44" s="9" t="s">
        <v>222</v>
      </c>
      <c r="C44" s="17" t="s">
        <v>231</v>
      </c>
    </row>
    <row r="45" spans="1:3">
      <c r="A45" s="12">
        <v>42</v>
      </c>
      <c r="B45" s="9" t="s">
        <v>223</v>
      </c>
      <c r="C45" s="17" t="s">
        <v>232</v>
      </c>
    </row>
    <row r="46" spans="1:3">
      <c r="A46" s="12">
        <v>43</v>
      </c>
      <c r="B46" s="9" t="s">
        <v>224</v>
      </c>
      <c r="C46" s="17" t="s">
        <v>234</v>
      </c>
    </row>
    <row r="47" spans="1:3">
      <c r="A47" s="12">
        <v>44</v>
      </c>
      <c r="B47" s="9" t="s">
        <v>225</v>
      </c>
      <c r="C47" s="17" t="s">
        <v>235</v>
      </c>
    </row>
    <row r="48" spans="1:3">
      <c r="A48" s="5"/>
      <c r="B48" s="5" t="s">
        <v>20</v>
      </c>
      <c r="C48" s="5"/>
    </row>
    <row r="49" spans="1:3">
      <c r="A49" s="12">
        <v>45</v>
      </c>
      <c r="B49" s="9" t="s">
        <v>236</v>
      </c>
      <c r="C49" s="17" t="s">
        <v>123</v>
      </c>
    </row>
    <row r="50" spans="1:3">
      <c r="A50" s="12">
        <v>46</v>
      </c>
      <c r="B50" s="9" t="s">
        <v>237</v>
      </c>
      <c r="C50" s="17" t="s">
        <v>124</v>
      </c>
    </row>
    <row r="51" spans="1:3">
      <c r="A51" s="12">
        <v>47</v>
      </c>
      <c r="B51" s="9" t="s">
        <v>238</v>
      </c>
      <c r="C51" s="17" t="s">
        <v>125</v>
      </c>
    </row>
    <row r="52" spans="1:3">
      <c r="A52" s="12">
        <v>48</v>
      </c>
      <c r="B52" s="9" t="s">
        <v>239</v>
      </c>
      <c r="C52" s="17" t="s">
        <v>126</v>
      </c>
    </row>
    <row r="53" spans="1:3">
      <c r="A53" s="12">
        <v>49</v>
      </c>
      <c r="B53" s="9" t="s">
        <v>240</v>
      </c>
      <c r="C53" s="17" t="s">
        <v>127</v>
      </c>
    </row>
    <row r="54" spans="1:3">
      <c r="A54" s="12">
        <v>50</v>
      </c>
      <c r="B54" s="9" t="s">
        <v>241</v>
      </c>
      <c r="C54" s="17" t="s">
        <v>195</v>
      </c>
    </row>
    <row r="55" spans="1:3">
      <c r="A55" s="12">
        <v>51</v>
      </c>
      <c r="B55" s="9" t="s">
        <v>242</v>
      </c>
      <c r="C55" s="17" t="s">
        <v>128</v>
      </c>
    </row>
    <row r="56" spans="1:3">
      <c r="A56" s="12">
        <v>52</v>
      </c>
      <c r="B56" s="9" t="s">
        <v>243</v>
      </c>
      <c r="C56" s="17" t="s">
        <v>129</v>
      </c>
    </row>
    <row r="57" spans="1:3">
      <c r="A57" s="12">
        <v>53</v>
      </c>
      <c r="B57" s="9" t="s">
        <v>244</v>
      </c>
      <c r="C57" s="17" t="s">
        <v>130</v>
      </c>
    </row>
    <row r="58" spans="1:3">
      <c r="A58" s="12">
        <v>54</v>
      </c>
      <c r="B58" s="9" t="s">
        <v>245</v>
      </c>
      <c r="C58" s="17" t="s">
        <v>131</v>
      </c>
    </row>
    <row r="59" spans="1:3">
      <c r="A59" s="12">
        <v>55</v>
      </c>
      <c r="B59" s="9" t="s">
        <v>246</v>
      </c>
      <c r="C59" s="17" t="s">
        <v>132</v>
      </c>
    </row>
    <row r="60" spans="1:3">
      <c r="A60" s="12">
        <v>56</v>
      </c>
      <c r="B60" s="9" t="s">
        <v>247</v>
      </c>
      <c r="C60" s="17" t="s">
        <v>133</v>
      </c>
    </row>
    <row r="61" spans="1:3">
      <c r="A61" s="12">
        <v>57</v>
      </c>
      <c r="B61" s="9" t="s">
        <v>248</v>
      </c>
      <c r="C61" s="17" t="s">
        <v>134</v>
      </c>
    </row>
    <row r="62" spans="1:3">
      <c r="A62" s="12">
        <v>58</v>
      </c>
      <c r="B62" s="9" t="s">
        <v>249</v>
      </c>
      <c r="C62" s="17" t="s">
        <v>135</v>
      </c>
    </row>
    <row r="63" spans="1:3">
      <c r="A63" s="12">
        <v>59</v>
      </c>
      <c r="B63" s="9" t="s">
        <v>250</v>
      </c>
      <c r="C63" s="17" t="s">
        <v>136</v>
      </c>
    </row>
    <row r="64" spans="1:3">
      <c r="A64" s="12">
        <v>60</v>
      </c>
      <c r="B64" s="9" t="s">
        <v>251</v>
      </c>
      <c r="C64" s="17" t="s">
        <v>137</v>
      </c>
    </row>
    <row r="65" spans="1:3">
      <c r="A65" s="12">
        <v>61</v>
      </c>
      <c r="B65" s="9" t="s">
        <v>252</v>
      </c>
      <c r="C65" s="17" t="s">
        <v>138</v>
      </c>
    </row>
    <row r="66" spans="1:3">
      <c r="A66" s="12">
        <v>62</v>
      </c>
      <c r="B66" s="9" t="s">
        <v>253</v>
      </c>
      <c r="C66" s="17" t="s">
        <v>139</v>
      </c>
    </row>
    <row r="67" spans="1:3">
      <c r="A67" s="12">
        <v>63</v>
      </c>
      <c r="B67" s="9" t="s">
        <v>254</v>
      </c>
      <c r="C67" s="17" t="s">
        <v>140</v>
      </c>
    </row>
    <row r="68" spans="1:3">
      <c r="A68" s="12">
        <v>64</v>
      </c>
      <c r="B68" s="9" t="s">
        <v>255</v>
      </c>
      <c r="C68" s="17" t="s">
        <v>141</v>
      </c>
    </row>
    <row r="69" spans="1:3">
      <c r="A69" s="12">
        <v>65</v>
      </c>
      <c r="B69" s="9" t="s">
        <v>256</v>
      </c>
      <c r="C69" s="17" t="s">
        <v>142</v>
      </c>
    </row>
    <row r="70" spans="1:3">
      <c r="A70" s="12">
        <v>66</v>
      </c>
      <c r="B70" s="9" t="s">
        <v>257</v>
      </c>
      <c r="C70" s="17" t="s">
        <v>143</v>
      </c>
    </row>
    <row r="71" spans="1:3">
      <c r="A71" s="12">
        <v>67</v>
      </c>
      <c r="B71" s="9" t="s">
        <v>258</v>
      </c>
      <c r="C71" s="17" t="s">
        <v>144</v>
      </c>
    </row>
    <row r="72" spans="1:3">
      <c r="A72" s="12">
        <v>68</v>
      </c>
      <c r="B72" s="9" t="s">
        <v>259</v>
      </c>
      <c r="C72" s="17" t="s">
        <v>145</v>
      </c>
    </row>
    <row r="73" spans="1:3">
      <c r="A73" s="12">
        <v>69</v>
      </c>
      <c r="B73" s="9" t="s">
        <v>260</v>
      </c>
      <c r="C73" s="17" t="s">
        <v>146</v>
      </c>
    </row>
    <row r="74" spans="1:3">
      <c r="A74" s="12">
        <v>70</v>
      </c>
      <c r="B74" s="9" t="s">
        <v>261</v>
      </c>
      <c r="C74" s="17" t="s">
        <v>147</v>
      </c>
    </row>
    <row r="75" spans="1:3">
      <c r="A75" s="12">
        <v>71</v>
      </c>
      <c r="B75" s="9" t="s">
        <v>262</v>
      </c>
      <c r="C75" s="17" t="s">
        <v>148</v>
      </c>
    </row>
    <row r="76" spans="1:3">
      <c r="A76" s="12">
        <v>72</v>
      </c>
      <c r="B76" s="9" t="s">
        <v>263</v>
      </c>
      <c r="C76" s="17" t="s">
        <v>215</v>
      </c>
    </row>
    <row r="77" spans="1:3">
      <c r="A77" s="12">
        <v>73</v>
      </c>
      <c r="B77" s="9" t="s">
        <v>107</v>
      </c>
      <c r="C77" s="17" t="s">
        <v>149</v>
      </c>
    </row>
    <row r="78" spans="1:3">
      <c r="A78" s="12">
        <v>74</v>
      </c>
      <c r="B78" s="9" t="s">
        <v>108</v>
      </c>
      <c r="C78" s="17" t="s">
        <v>150</v>
      </c>
    </row>
    <row r="79" spans="1:3">
      <c r="A79" s="12">
        <v>75</v>
      </c>
      <c r="B79" s="9" t="s">
        <v>109</v>
      </c>
      <c r="C79" s="17" t="s">
        <v>151</v>
      </c>
    </row>
    <row r="80" spans="1:3">
      <c r="A80" s="12">
        <v>76</v>
      </c>
      <c r="B80" s="9" t="s">
        <v>110</v>
      </c>
      <c r="C80" s="17" t="s">
        <v>194</v>
      </c>
    </row>
    <row r="81" spans="1:3">
      <c r="A81" s="12">
        <v>77</v>
      </c>
      <c r="B81" s="9" t="s">
        <v>111</v>
      </c>
      <c r="C81" s="17" t="s">
        <v>152</v>
      </c>
    </row>
    <row r="82" spans="1:3">
      <c r="A82" s="12">
        <v>78</v>
      </c>
      <c r="B82" s="9" t="s">
        <v>112</v>
      </c>
      <c r="C82" s="17" t="s">
        <v>153</v>
      </c>
    </row>
    <row r="83" spans="1:3">
      <c r="A83" s="12">
        <v>79</v>
      </c>
      <c r="B83" s="9" t="s">
        <v>113</v>
      </c>
      <c r="C83" s="17" t="s">
        <v>154</v>
      </c>
    </row>
    <row r="84" spans="1:3">
      <c r="A84" s="12">
        <v>80</v>
      </c>
      <c r="B84" s="9" t="s">
        <v>114</v>
      </c>
      <c r="C84" s="17" t="s">
        <v>155</v>
      </c>
    </row>
    <row r="85" spans="1:3">
      <c r="A85" s="12">
        <v>81</v>
      </c>
      <c r="B85" s="9" t="s">
        <v>115</v>
      </c>
      <c r="C85" s="17" t="s">
        <v>156</v>
      </c>
    </row>
    <row r="86" spans="1:3">
      <c r="A86" s="12">
        <v>82</v>
      </c>
      <c r="B86" s="9" t="s">
        <v>116</v>
      </c>
      <c r="C86" s="17" t="s">
        <v>208</v>
      </c>
    </row>
    <row r="87" spans="1:3">
      <c r="A87" s="12">
        <v>83</v>
      </c>
      <c r="B87" s="9" t="s">
        <v>117</v>
      </c>
      <c r="C87" s="17" t="s">
        <v>157</v>
      </c>
    </row>
    <row r="88" spans="1:3">
      <c r="A88" s="12">
        <v>84</v>
      </c>
      <c r="B88" s="9" t="s">
        <v>118</v>
      </c>
      <c r="C88" s="17" t="s">
        <v>158</v>
      </c>
    </row>
    <row r="89" spans="1:3">
      <c r="A89" s="12">
        <v>85</v>
      </c>
      <c r="B89" s="9" t="s">
        <v>119</v>
      </c>
      <c r="C89" s="17" t="s">
        <v>159</v>
      </c>
    </row>
    <row r="90" spans="1:3">
      <c r="A90" s="12">
        <v>86</v>
      </c>
      <c r="B90" s="9" t="s">
        <v>120</v>
      </c>
      <c r="C90" s="17" t="s">
        <v>160</v>
      </c>
    </row>
    <row r="91" spans="1:3">
      <c r="A91" s="12">
        <v>87</v>
      </c>
      <c r="B91" s="10" t="s">
        <v>121</v>
      </c>
      <c r="C91" s="17" t="s">
        <v>161</v>
      </c>
    </row>
    <row r="92" spans="1:3">
      <c r="A92" s="12">
        <v>88</v>
      </c>
      <c r="B92" s="10" t="s">
        <v>122</v>
      </c>
      <c r="C92" s="17" t="s">
        <v>162</v>
      </c>
    </row>
    <row r="93" spans="1:3">
      <c r="A93" s="11"/>
      <c r="B93" s="11" t="s">
        <v>21</v>
      </c>
      <c r="C93" s="11"/>
    </row>
    <row r="94" spans="1:3">
      <c r="A94" s="12">
        <v>89</v>
      </c>
      <c r="B94" s="9" t="s">
        <v>163</v>
      </c>
      <c r="C94" s="17"/>
    </row>
    <row r="95" spans="1:3">
      <c r="A95" s="12">
        <v>90</v>
      </c>
      <c r="B95" s="9" t="s">
        <v>164</v>
      </c>
      <c r="C95" s="17"/>
    </row>
    <row r="96" spans="1:3">
      <c r="A96" s="12">
        <v>91</v>
      </c>
      <c r="B96" s="9" t="s">
        <v>165</v>
      </c>
      <c r="C96" s="17" t="s">
        <v>70</v>
      </c>
    </row>
    <row r="97" spans="1:3">
      <c r="A97" s="12">
        <v>92</v>
      </c>
      <c r="B97" s="9" t="s">
        <v>166</v>
      </c>
      <c r="C97" s="17" t="s">
        <v>71</v>
      </c>
    </row>
    <row r="98" spans="1:3">
      <c r="A98" s="12">
        <v>93</v>
      </c>
      <c r="B98" s="9" t="s">
        <v>167</v>
      </c>
      <c r="C98" s="17" t="s">
        <v>72</v>
      </c>
    </row>
    <row r="99" spans="1:3">
      <c r="A99" s="12">
        <v>94</v>
      </c>
      <c r="B99" s="9" t="s">
        <v>168</v>
      </c>
      <c r="C99" s="17" t="s">
        <v>73</v>
      </c>
    </row>
    <row r="100" spans="1:3">
      <c r="A100" s="12">
        <v>95</v>
      </c>
      <c r="B100" s="9" t="s">
        <v>169</v>
      </c>
      <c r="C100" s="17" t="s">
        <v>74</v>
      </c>
    </row>
    <row r="101" spans="1:3">
      <c r="A101" s="12">
        <v>96</v>
      </c>
      <c r="B101" s="9" t="s">
        <v>170</v>
      </c>
      <c r="C101" s="17" t="s">
        <v>75</v>
      </c>
    </row>
    <row r="102" spans="1:3">
      <c r="A102" s="12">
        <v>97</v>
      </c>
      <c r="B102" s="9" t="s">
        <v>171</v>
      </c>
      <c r="C102" s="17" t="s">
        <v>76</v>
      </c>
    </row>
    <row r="103" spans="1:3">
      <c r="A103" s="12">
        <v>98</v>
      </c>
      <c r="B103" s="9" t="s">
        <v>172</v>
      </c>
      <c r="C103" s="17" t="s">
        <v>77</v>
      </c>
    </row>
    <row r="104" spans="1:3">
      <c r="A104" s="12">
        <v>99</v>
      </c>
      <c r="B104" s="9" t="s">
        <v>173</v>
      </c>
      <c r="C104" s="17" t="s">
        <v>78</v>
      </c>
    </row>
    <row r="105" spans="1:3">
      <c r="A105" s="12">
        <v>100</v>
      </c>
      <c r="B105" s="9" t="s">
        <v>174</v>
      </c>
      <c r="C105" s="17" t="s">
        <v>79</v>
      </c>
    </row>
    <row r="106" spans="1:3">
      <c r="A106" s="12">
        <v>101</v>
      </c>
      <c r="B106" s="9" t="s">
        <v>175</v>
      </c>
      <c r="C106" s="17" t="s">
        <v>80</v>
      </c>
    </row>
    <row r="107" spans="1:3">
      <c r="A107" s="12">
        <v>102</v>
      </c>
      <c r="B107" s="9" t="s">
        <v>176</v>
      </c>
      <c r="C107" s="17" t="s">
        <v>81</v>
      </c>
    </row>
    <row r="108" spans="1:3">
      <c r="A108" s="12">
        <v>103</v>
      </c>
      <c r="B108" s="9" t="s">
        <v>177</v>
      </c>
      <c r="C108" s="17" t="s">
        <v>82</v>
      </c>
    </row>
    <row r="109" spans="1:3">
      <c r="A109" s="12">
        <v>104</v>
      </c>
      <c r="B109" s="9" t="s">
        <v>178</v>
      </c>
      <c r="C109" s="17" t="s">
        <v>137</v>
      </c>
    </row>
    <row r="110" spans="1:3">
      <c r="A110" s="12">
        <v>105</v>
      </c>
      <c r="B110" s="9" t="s">
        <v>179</v>
      </c>
      <c r="C110" s="17" t="s">
        <v>83</v>
      </c>
    </row>
    <row r="111" spans="1:3">
      <c r="A111" s="12">
        <v>106</v>
      </c>
      <c r="B111" s="9" t="s">
        <v>180</v>
      </c>
      <c r="C111" s="17" t="s">
        <v>84</v>
      </c>
    </row>
    <row r="112" spans="1:3">
      <c r="A112" s="12">
        <v>107</v>
      </c>
      <c r="B112" s="9" t="s">
        <v>181</v>
      </c>
      <c r="C112" s="17" t="s">
        <v>85</v>
      </c>
    </row>
    <row r="113" spans="1:3">
      <c r="A113" s="12">
        <v>108</v>
      </c>
      <c r="B113" s="9" t="s">
        <v>182</v>
      </c>
      <c r="C113" s="17" t="s">
        <v>140</v>
      </c>
    </row>
    <row r="114" spans="1:3">
      <c r="A114" s="12">
        <v>109</v>
      </c>
      <c r="B114" s="9" t="s">
        <v>183</v>
      </c>
      <c r="C114" s="17" t="s">
        <v>142</v>
      </c>
    </row>
    <row r="115" spans="1:3">
      <c r="A115" s="12">
        <v>110</v>
      </c>
      <c r="B115" s="9" t="s">
        <v>184</v>
      </c>
      <c r="C115" s="17" t="s">
        <v>86</v>
      </c>
    </row>
    <row r="116" spans="1:3">
      <c r="A116" s="12">
        <v>111</v>
      </c>
      <c r="B116" s="9" t="s">
        <v>31</v>
      </c>
      <c r="C116" s="17" t="s">
        <v>87</v>
      </c>
    </row>
    <row r="117" spans="1:3">
      <c r="A117" s="12">
        <v>112</v>
      </c>
      <c r="B117" s="9" t="s">
        <v>32</v>
      </c>
      <c r="C117" s="17" t="s">
        <v>88</v>
      </c>
    </row>
    <row r="118" spans="1:3">
      <c r="A118" s="12">
        <v>113</v>
      </c>
      <c r="B118" s="9" t="s">
        <v>33</v>
      </c>
      <c r="C118" s="17" t="s">
        <v>89</v>
      </c>
    </row>
    <row r="119" spans="1:3">
      <c r="A119" s="12">
        <v>114</v>
      </c>
      <c r="B119" s="9" t="s">
        <v>34</v>
      </c>
      <c r="C119" s="17" t="s">
        <v>90</v>
      </c>
    </row>
    <row r="120" spans="1:3">
      <c r="A120" s="12">
        <v>115</v>
      </c>
      <c r="B120" s="9" t="s">
        <v>35</v>
      </c>
      <c r="C120" s="17" t="s">
        <v>91</v>
      </c>
    </row>
    <row r="121" spans="1:3">
      <c r="A121" s="12">
        <v>116</v>
      </c>
      <c r="B121" s="9" t="s">
        <v>36</v>
      </c>
      <c r="C121" s="17" t="s">
        <v>92</v>
      </c>
    </row>
    <row r="122" spans="1:3">
      <c r="A122" s="12">
        <v>117</v>
      </c>
      <c r="B122" s="9" t="s">
        <v>37</v>
      </c>
      <c r="C122" s="17" t="s">
        <v>93</v>
      </c>
    </row>
    <row r="123" spans="1:3">
      <c r="A123" s="12">
        <v>118</v>
      </c>
      <c r="B123" s="9" t="s">
        <v>38</v>
      </c>
      <c r="C123" s="17" t="s">
        <v>94</v>
      </c>
    </row>
    <row r="124" spans="1:3">
      <c r="A124" s="12">
        <v>119</v>
      </c>
      <c r="B124" s="9" t="s">
        <v>39</v>
      </c>
      <c r="C124" s="17" t="s">
        <v>215</v>
      </c>
    </row>
    <row r="125" spans="1:3">
      <c r="A125" s="12">
        <v>120</v>
      </c>
      <c r="B125" s="9" t="s">
        <v>40</v>
      </c>
      <c r="C125" s="17" t="s">
        <v>95</v>
      </c>
    </row>
    <row r="126" spans="1:3">
      <c r="A126" s="12">
        <v>121</v>
      </c>
      <c r="B126" s="9" t="s">
        <v>41</v>
      </c>
      <c r="C126" s="17" t="s">
        <v>96</v>
      </c>
    </row>
    <row r="127" spans="1:3">
      <c r="A127" s="12">
        <v>122</v>
      </c>
      <c r="B127" s="9" t="s">
        <v>42</v>
      </c>
      <c r="C127" s="17" t="s">
        <v>97</v>
      </c>
    </row>
    <row r="128" spans="1:3">
      <c r="A128" s="12">
        <v>123</v>
      </c>
      <c r="B128" s="9" t="s">
        <v>43</v>
      </c>
      <c r="C128" s="17" t="s">
        <v>98</v>
      </c>
    </row>
    <row r="129" spans="1:3">
      <c r="A129" s="12">
        <v>124</v>
      </c>
      <c r="B129" s="9" t="s">
        <v>44</v>
      </c>
      <c r="C129" s="17" t="s">
        <v>99</v>
      </c>
    </row>
    <row r="130" spans="1:3">
      <c r="A130" s="12">
        <v>125</v>
      </c>
      <c r="B130" s="9" t="s">
        <v>45</v>
      </c>
      <c r="C130" s="17" t="s">
        <v>100</v>
      </c>
    </row>
    <row r="131" spans="1:3">
      <c r="A131" s="12">
        <v>126</v>
      </c>
      <c r="B131" s="9" t="s">
        <v>46</v>
      </c>
      <c r="C131" s="17" t="s">
        <v>101</v>
      </c>
    </row>
    <row r="132" spans="1:3">
      <c r="A132" s="12">
        <v>127</v>
      </c>
      <c r="B132" s="9" t="s">
        <v>47</v>
      </c>
      <c r="C132" s="17" t="s">
        <v>102</v>
      </c>
    </row>
    <row r="133" spans="1:3">
      <c r="A133" s="12">
        <v>128</v>
      </c>
      <c r="B133" s="9" t="s">
        <v>48</v>
      </c>
      <c r="C133" s="17" t="s">
        <v>103</v>
      </c>
    </row>
    <row r="134" spans="1:3">
      <c r="A134" s="12">
        <v>129</v>
      </c>
      <c r="B134" s="9" t="s">
        <v>49</v>
      </c>
      <c r="C134" s="17" t="s">
        <v>104</v>
      </c>
    </row>
    <row r="135" spans="1:3">
      <c r="A135" s="12">
        <v>130</v>
      </c>
      <c r="B135" s="9" t="s">
        <v>50</v>
      </c>
      <c r="C135" s="17" t="s">
        <v>105</v>
      </c>
    </row>
    <row r="136" spans="1:3">
      <c r="A136" s="12">
        <v>131</v>
      </c>
      <c r="B136" s="9" t="s">
        <v>51</v>
      </c>
      <c r="C136" s="17" t="s">
        <v>208</v>
      </c>
    </row>
    <row r="137" spans="1:3">
      <c r="A137" s="12">
        <v>132</v>
      </c>
      <c r="B137" s="9" t="s">
        <v>52</v>
      </c>
      <c r="C137" s="17" t="s">
        <v>106</v>
      </c>
    </row>
    <row r="138" spans="1:3">
      <c r="A138" s="12">
        <v>133</v>
      </c>
      <c r="B138" s="9" t="s">
        <v>53</v>
      </c>
      <c r="C138" s="17" t="s">
        <v>3</v>
      </c>
    </row>
    <row r="139" spans="1:3">
      <c r="A139" s="12">
        <v>134</v>
      </c>
      <c r="B139" s="9" t="s">
        <v>54</v>
      </c>
      <c r="C139" s="17" t="s">
        <v>4</v>
      </c>
    </row>
    <row r="140" spans="1:3">
      <c r="A140" s="12">
        <v>135</v>
      </c>
      <c r="B140" s="9" t="s">
        <v>55</v>
      </c>
      <c r="C140" s="17" t="s">
        <v>5</v>
      </c>
    </row>
    <row r="141" spans="1:3">
      <c r="A141" s="12">
        <v>136</v>
      </c>
      <c r="B141" s="9" t="s">
        <v>56</v>
      </c>
      <c r="C141" s="17" t="s">
        <v>6</v>
      </c>
    </row>
    <row r="142" spans="1:3">
      <c r="A142" s="12">
        <v>137</v>
      </c>
      <c r="B142" s="9" t="s">
        <v>57</v>
      </c>
      <c r="C142" s="17" t="s">
        <v>7</v>
      </c>
    </row>
    <row r="143" spans="1:3">
      <c r="A143" s="12">
        <v>138</v>
      </c>
      <c r="B143" s="9" t="s">
        <v>58</v>
      </c>
      <c r="C143" s="17" t="s">
        <v>8</v>
      </c>
    </row>
    <row r="144" spans="1:3">
      <c r="A144" s="12">
        <v>139</v>
      </c>
      <c r="B144" s="9" t="s">
        <v>59</v>
      </c>
      <c r="C144" s="17" t="s">
        <v>9</v>
      </c>
    </row>
    <row r="145" spans="1:3">
      <c r="A145" s="12">
        <v>140</v>
      </c>
      <c r="B145" s="9" t="s">
        <v>60</v>
      </c>
      <c r="C145" s="17" t="s">
        <v>10</v>
      </c>
    </row>
    <row r="146" spans="1:3">
      <c r="A146" s="12">
        <v>141</v>
      </c>
      <c r="B146" s="9" t="s">
        <v>61</v>
      </c>
      <c r="C146" s="17" t="s">
        <v>11</v>
      </c>
    </row>
    <row r="147" spans="1:3">
      <c r="A147" s="12">
        <v>142</v>
      </c>
      <c r="B147" s="9" t="s">
        <v>62</v>
      </c>
      <c r="C147" s="17" t="s">
        <v>12</v>
      </c>
    </row>
    <row r="148" spans="1:3">
      <c r="A148" s="12">
        <v>143</v>
      </c>
      <c r="B148" s="9" t="s">
        <v>63</v>
      </c>
      <c r="C148" s="17" t="s">
        <v>13</v>
      </c>
    </row>
    <row r="149" spans="1:3">
      <c r="A149" s="12">
        <v>144</v>
      </c>
      <c r="B149" s="9" t="s">
        <v>64</v>
      </c>
      <c r="C149" s="17" t="s">
        <v>159</v>
      </c>
    </row>
    <row r="150" spans="1:3">
      <c r="A150" s="12">
        <v>145</v>
      </c>
      <c r="B150" s="9" t="s">
        <v>65</v>
      </c>
      <c r="C150" s="17" t="s">
        <v>14</v>
      </c>
    </row>
    <row r="151" spans="1:3">
      <c r="A151" s="12">
        <v>146</v>
      </c>
      <c r="B151" s="9" t="s">
        <v>66</v>
      </c>
      <c r="C151" s="17" t="s">
        <v>15</v>
      </c>
    </row>
    <row r="152" spans="1:3">
      <c r="A152" s="12">
        <v>147</v>
      </c>
      <c r="B152" s="9" t="s">
        <v>67</v>
      </c>
      <c r="C152" s="17" t="s">
        <v>16</v>
      </c>
    </row>
    <row r="153" spans="1:3">
      <c r="A153" s="12">
        <v>148</v>
      </c>
      <c r="B153" s="9" t="s">
        <v>68</v>
      </c>
      <c r="C153" s="17" t="s">
        <v>17</v>
      </c>
    </row>
    <row r="154" spans="1:3">
      <c r="A154" s="12">
        <v>149</v>
      </c>
      <c r="B154" s="9" t="s">
        <v>69</v>
      </c>
      <c r="C154" s="17" t="s">
        <v>233</v>
      </c>
    </row>
    <row r="156" spans="1:3">
      <c r="A156" s="1" t="s">
        <v>18</v>
      </c>
      <c r="B156" s="1"/>
      <c r="C156" s="1"/>
    </row>
    <row r="157" spans="1:3">
      <c r="A157" s="1"/>
      <c r="B157" s="1"/>
      <c r="C157" s="1"/>
    </row>
    <row r="164" spans="5:17">
      <c r="E164" s="18"/>
      <c r="F164" s="19"/>
      <c r="G164" s="19"/>
      <c r="H164" s="19"/>
      <c r="I164" s="19"/>
      <c r="J164" s="19"/>
      <c r="K164" s="19"/>
      <c r="L164" s="19"/>
      <c r="M164" s="19"/>
      <c r="N164" s="19"/>
      <c r="O164" s="19"/>
      <c r="P164" s="19"/>
      <c r="Q164" s="19"/>
    </row>
    <row r="165" spans="5:17">
      <c r="E165" s="18"/>
      <c r="F165" s="19"/>
      <c r="G165" s="19"/>
      <c r="H165" s="19"/>
      <c r="I165" s="19"/>
      <c r="J165" s="19"/>
      <c r="K165" s="19"/>
      <c r="L165" s="19"/>
      <c r="M165" s="19"/>
      <c r="N165" s="19"/>
      <c r="O165" s="19"/>
      <c r="P165" s="19"/>
      <c r="Q165" s="19"/>
    </row>
  </sheetData>
  <sheetCalcPr fullCalcOnLoad="1"/>
  <mergeCells count="4">
    <mergeCell ref="A1:E1"/>
    <mergeCell ref="A156:C157"/>
    <mergeCell ref="E164:Q164"/>
    <mergeCell ref="E165:Q165"/>
  </mergeCells>
  <phoneticPr fontId="3" type="noConversion"/>
  <hyperlinks>
    <hyperlink ref="C36" r:id="rId1"/>
    <hyperlink ref="C27" r:id="rId2"/>
    <hyperlink ref="C37" r:id="rId3"/>
    <hyperlink ref="C28" r:id="rId4"/>
    <hyperlink ref="C50" r:id="rId5"/>
    <hyperlink ref="C53" r:id="rId6"/>
    <hyperlink ref="C55" r:id="rId7"/>
    <hyperlink ref="C85" r:id="rId8"/>
    <hyperlink ref="C63" r:id="rId9"/>
    <hyperlink ref="C89" r:id="rId10"/>
    <hyperlink ref="C92" r:id="rId11"/>
    <hyperlink ref="C98" r:id="rId12"/>
    <hyperlink ref="C131" r:id="rId13"/>
    <hyperlink ref="C132" r:id="rId14"/>
    <hyperlink ref="C139" r:id="rId15"/>
    <hyperlink ref="C151" r:id="rId16"/>
    <hyperlink ref="C152" r:id="rId17"/>
    <hyperlink ref="C105" r:id="rId18"/>
    <hyperlink ref="C106" r:id="rId19"/>
    <hyperlink ref="C138" r:id="rId20"/>
    <hyperlink ref="C145" r:id="rId21"/>
    <hyperlink ref="C149" r:id="rId22"/>
  </hyperlinks>
  <pageMargins left="0.7" right="0.7" top="0.75" bottom="0.75" header="0.3" footer="0.3"/>
  <pageSetup orientation="portrait" horizontalDpi="4294967292" verticalDpi="4294967292"/>
  <drawing r:id="rId2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Institutions</vt:lpstr>
      <vt:lpstr>Enrollments</vt:lpstr>
      <vt:lpstr>Faculty</vt:lpstr>
      <vt:lpstr>Revenues</vt:lpstr>
      <vt:lpstr>Internet sources</vt:lpstr>
      <vt:lpstr>List of Private Institutions</vt:lpstr>
    </vt:vector>
  </TitlesOfParts>
  <Company>SUNY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Paulina Berrios</cp:lastModifiedBy>
  <cp:lastPrinted>2013-11-04T00:07:00Z</cp:lastPrinted>
  <dcterms:created xsi:type="dcterms:W3CDTF">2010-10-04T16:27:19Z</dcterms:created>
  <dcterms:modified xsi:type="dcterms:W3CDTF">2013-11-04T00:52:08Z</dcterms:modified>
</cp:coreProperties>
</file>