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0" yWindow="1785" windowWidth="15480" windowHeight="8535" activeTab="0"/>
  </bookViews>
  <sheets>
    <sheet name="Index" sheetId="1" r:id="rId1"/>
    <sheet name="I. Institutions" sheetId="2" r:id="rId2"/>
    <sheet name="II. Enrollments" sheetId="3" r:id="rId3"/>
    <sheet name="III. Faculty" sheetId="4" r:id="rId4"/>
    <sheet name="IV. Graduates" sheetId="5" r:id="rId5"/>
    <sheet name="Internet Sources" sheetId="6" r:id="rId6"/>
    <sheet name="List of private institutions" sheetId="7" r:id="rId7"/>
    <sheet name="List of public institutions" sheetId="8" r:id="rId8"/>
  </sheets>
  <definedNames>
    <definedName name="_1.Número_de_instituciones">'I. Institutions'!$B$4</definedName>
    <definedName name="_2.1._Matrícula_por_tipo">'II. Enrollments'!$B$3</definedName>
    <definedName name="_2.2._Matrícula_por_sexo">'II. Enrollments'!$B$43</definedName>
    <definedName name="_2.3._Matrícula_según_localización_geográfica">'II. Enrollments'!$B$97</definedName>
    <definedName name="_2.4._Matrícula_según_estatus_de_los_alumnos">'II. Enrollments'!$B$146</definedName>
    <definedName name="_2.5._Matrícula_según_regimen">'II. Enrollments'!$B$188</definedName>
    <definedName name="_2.6._Matrícula_según_área_del_conocimiento">'II. Enrollments'!$B$229</definedName>
    <definedName name="_3.1._Numero_de_docentes_por_tipo">'III. Faculty'!$B$3</definedName>
    <definedName name="_3.2._Número_de_docentes_según_estatus">'III. Faculty'!$B$63</definedName>
    <definedName name="_3.3._Número_de_docentes_según_grado_academico">'III. Faculty'!$B$108</definedName>
    <definedName name="_4.1._Ingresos_presupuestarios_por_fuente">'IV. Graduates'!$B$3</definedName>
    <definedName name="a_1">'Index'!$C$172</definedName>
    <definedName name="a_10">'Index'!$C$181</definedName>
    <definedName name="a_2">'Index'!$C$173</definedName>
    <definedName name="a_3">'Index'!$C$174</definedName>
    <definedName name="a_4">'Index'!$C$175</definedName>
    <definedName name="a_5">'Index'!$C$176</definedName>
    <definedName name="a_6">'Index'!$C$177</definedName>
    <definedName name="a_7">'Index'!$C$178</definedName>
    <definedName name="a_8">'Index'!$C$179</definedName>
    <definedName name="a_9">'Index'!$C$180</definedName>
    <definedName name="ca_1">'Index'!$C$125</definedName>
    <definedName name="ca_2">'Index'!$C$126</definedName>
    <definedName name="ca_3">'Index'!$C$127</definedName>
    <definedName name="ed_1">'Index'!$C$184</definedName>
    <definedName name="ed_2">'Index'!$C$185</definedName>
    <definedName name="es_1">'Index'!$C$149</definedName>
    <definedName name="es_2">'Index'!$C$150</definedName>
    <definedName name="f_1">'Index'!$C$163</definedName>
    <definedName name="f_2">'Index'!$C$164</definedName>
    <definedName name="f_3">'Index'!$C$165</definedName>
    <definedName name="f_4">'Index'!$C$166</definedName>
    <definedName name="f_5">'Index'!$C$167</definedName>
    <definedName name="f_6">'Index'!$C$168</definedName>
    <definedName name="g_1">'Index'!$C$157</definedName>
    <definedName name="g_2">'Index'!$C$158</definedName>
    <definedName name="g_3">'Index'!$C$159</definedName>
    <definedName name="g_4">'Index'!$C$160</definedName>
    <definedName name="ge_1">'Index'!$C$140</definedName>
    <definedName name="ge_2">'Index'!$C$141</definedName>
    <definedName name="II.7._Matrícula_según_nivel">'II. Enrollments'!$B$297</definedName>
    <definedName name="Indice">'Index'!$A$3</definedName>
    <definedName name="List_of_private_institutions__as_of_2000" localSheetId="7">'List of public institutions'!$B$2</definedName>
    <definedName name="List_of_private_institutions__as_of_2000">'List of private institutions'!$B$2</definedName>
    <definedName name="p_1">'Index'!$C$135</definedName>
    <definedName name="p_2">'Index'!$C$136</definedName>
    <definedName name="_xlnm.Print_Area" localSheetId="1">'I. Institutions'!$A$1:$N$57</definedName>
    <definedName name="_xlnm.Print_Area" localSheetId="2">'II. Enrollments'!$A$1:$N$369</definedName>
    <definedName name="_xlnm.Print_Area" localSheetId="3">'III. Faculty'!$A$1:$N$165</definedName>
    <definedName name="r_1">'Index'!$C$153</definedName>
    <definedName name="r_2">'Index'!$C$154</definedName>
    <definedName name="s_1">'Index'!$C$145</definedName>
    <definedName name="s_2">'Index'!$C$146</definedName>
    <definedName name="t_1">'Index'!$C$131</definedName>
    <definedName name="t_2">'Index'!$C$132</definedName>
  </definedNames>
  <calcPr fullCalcOnLoad="1"/>
</workbook>
</file>

<file path=xl/sharedStrings.xml><?xml version="1.0" encoding="utf-8"?>
<sst xmlns="http://schemas.openxmlformats.org/spreadsheetml/2006/main" count="682" uniqueCount="405">
  <si>
    <t>1. Agriculture</t>
  </si>
  <si>
    <t>2. Art &amp; Architecture</t>
  </si>
  <si>
    <t>3. Natural Sciences</t>
  </si>
  <si>
    <t>4. Social Sciences</t>
  </si>
  <si>
    <t>5. Law</t>
  </si>
  <si>
    <t>6. Humanities</t>
  </si>
  <si>
    <t>7. Education</t>
  </si>
  <si>
    <t>8. Technology</t>
  </si>
  <si>
    <t>9. Health</t>
  </si>
  <si>
    <t>10. Administration</t>
  </si>
  <si>
    <t>ca_1</t>
  </si>
  <si>
    <t>ca_2</t>
  </si>
  <si>
    <t>ca_3</t>
  </si>
  <si>
    <t>Variable</t>
  </si>
  <si>
    <t>t_1</t>
  </si>
  <si>
    <t>t_2</t>
  </si>
  <si>
    <t>s_1</t>
  </si>
  <si>
    <t>s_2</t>
  </si>
  <si>
    <t>g_1</t>
  </si>
  <si>
    <t>g_2</t>
  </si>
  <si>
    <t>es_1</t>
  </si>
  <si>
    <t>es_2</t>
  </si>
  <si>
    <t>r_1</t>
  </si>
  <si>
    <t>r_2</t>
  </si>
  <si>
    <t>a_1</t>
  </si>
  <si>
    <t>a_2</t>
  </si>
  <si>
    <t>a_3</t>
  </si>
  <si>
    <t>a_4</t>
  </si>
  <si>
    <t>a_5</t>
  </si>
  <si>
    <t>a_6</t>
  </si>
  <si>
    <t>a_7</t>
  </si>
  <si>
    <t>a_8</t>
  </si>
  <si>
    <t>a_9</t>
  </si>
  <si>
    <t>a_10</t>
  </si>
  <si>
    <t>p_1</t>
  </si>
  <si>
    <t>p_2</t>
  </si>
  <si>
    <t>ed_1</t>
  </si>
  <si>
    <t>ed_2</t>
  </si>
  <si>
    <t>g_3</t>
  </si>
  <si>
    <t>g_4</t>
  </si>
  <si>
    <t>f_1</t>
  </si>
  <si>
    <t>f_2</t>
  </si>
  <si>
    <t>f_3</t>
  </si>
  <si>
    <t>f_4</t>
  </si>
  <si>
    <t>f_5</t>
  </si>
  <si>
    <t>f_6</t>
  </si>
  <si>
    <t>I.Institutions</t>
  </si>
  <si>
    <t>I.1. Number of institutions</t>
  </si>
  <si>
    <t>II.Enrollments</t>
  </si>
  <si>
    <t>II.1. Enrollments by type of institution</t>
  </si>
  <si>
    <t>II.2. Enrollments by gender</t>
  </si>
  <si>
    <t>II.3. Enrollments by geographical distribution</t>
  </si>
  <si>
    <t>II.4. Enrollments by time status of students</t>
  </si>
  <si>
    <t>II.5. Enrollments by type of program (onsite/distance)</t>
  </si>
  <si>
    <t>II.7. Enrollments by level of program (undergraduate/graduate)</t>
  </si>
  <si>
    <t>III. Faculty</t>
  </si>
  <si>
    <t>III.1. Faculty by type of institution</t>
  </si>
  <si>
    <t>III.2. Faculty by time status</t>
  </si>
  <si>
    <t>III.3. Faculty by highest degree earned</t>
  </si>
  <si>
    <t>English</t>
  </si>
  <si>
    <t>Category</t>
  </si>
  <si>
    <t>A. Private Institutions</t>
  </si>
  <si>
    <t>B. Public Institutions</t>
  </si>
  <si>
    <t>Type of institution</t>
  </si>
  <si>
    <t>1. Universities</t>
  </si>
  <si>
    <t>2. Non-university postsecondary</t>
  </si>
  <si>
    <t>Level</t>
  </si>
  <si>
    <t>1. Undergraduate</t>
  </si>
  <si>
    <t>2. Graduate</t>
  </si>
  <si>
    <t>Geographical</t>
  </si>
  <si>
    <t>1. Capital city</t>
  </si>
  <si>
    <t>2. Non capital city</t>
  </si>
  <si>
    <t>Gender</t>
  </si>
  <si>
    <t>1. Male</t>
  </si>
  <si>
    <t>2. Female</t>
  </si>
  <si>
    <t>Time status</t>
  </si>
  <si>
    <t>1. Full time</t>
  </si>
  <si>
    <t>2. Part time</t>
  </si>
  <si>
    <t>Type of program</t>
  </si>
  <si>
    <t>1. Onsite</t>
  </si>
  <si>
    <t>2. Distance learning</t>
  </si>
  <si>
    <t>Academic degree</t>
  </si>
  <si>
    <t>1. Ph.D.</t>
  </si>
  <si>
    <t>2. Master</t>
  </si>
  <si>
    <t>Revenue</t>
  </si>
  <si>
    <t>2.1. Tuition and fees</t>
  </si>
  <si>
    <t>2.3. Gifts</t>
  </si>
  <si>
    <t>2.4. Other</t>
  </si>
  <si>
    <t>Fields of study</t>
  </si>
  <si>
    <t>II.6. Enrollments by field of study</t>
  </si>
  <si>
    <t>Faculty status</t>
  </si>
  <si>
    <t>Notes</t>
  </si>
  <si>
    <t>Number of private institutions/Total number of institutions</t>
  </si>
  <si>
    <t>Number of private universities/Total number private institutions</t>
  </si>
  <si>
    <t>Notes about data presented above:</t>
  </si>
  <si>
    <t>Nºnote</t>
  </si>
  <si>
    <t>Explanation</t>
  </si>
  <si>
    <t>Name of source</t>
  </si>
  <si>
    <t>Description of source and URL address</t>
  </si>
  <si>
    <t>Sponsor of site</t>
  </si>
  <si>
    <t>Period of updating</t>
  </si>
  <si>
    <t>Private enrollments/Total enrollments</t>
  </si>
  <si>
    <t>Enrollments in private universities/Total private enrollments</t>
  </si>
  <si>
    <t>Enrollments in private universities/Total university enrollments</t>
  </si>
  <si>
    <t>Female enrollments/Total enrollments</t>
  </si>
  <si>
    <t>Female enrollments in private institutions/Total enrollments in private institutions</t>
  </si>
  <si>
    <t>Female enrollments in public institutions/Total enrollments in public institutions</t>
  </si>
  <si>
    <t>ge_1</t>
  </si>
  <si>
    <t>ge_2</t>
  </si>
  <si>
    <t>Total enrollments in capital city/Total enrollments</t>
  </si>
  <si>
    <t>Private enrollments in capital city/Total private enrollments</t>
  </si>
  <si>
    <t>Public enrollments in capital city/Total public enrollments</t>
  </si>
  <si>
    <t>Full time enrollments/Total enrollments</t>
  </si>
  <si>
    <t>Private full time enrollments/Total private enrollments</t>
  </si>
  <si>
    <t>Public full time enrollments/Total public enrollments</t>
  </si>
  <si>
    <t>Total onsite enrollments/Total enrollments</t>
  </si>
  <si>
    <t>Private onsite enrollments/Total private enrollments</t>
  </si>
  <si>
    <t>Public onsite enrollments/Total public enrollments</t>
  </si>
  <si>
    <t>Total enrollment in "hard" sciences/Total enrollments</t>
  </si>
  <si>
    <t>Private enrollments in "hard" sciences/Total private enrollments</t>
  </si>
  <si>
    <t>Public enrollments in "hard" sciences/Total public enrollments</t>
  </si>
  <si>
    <t>2.1 Doctoral</t>
  </si>
  <si>
    <t>2.2 Master</t>
  </si>
  <si>
    <t>Total undergraduate enrollments/Total enrollments</t>
  </si>
  <si>
    <t>Private undergraduate enrollments/Total private enrollments</t>
  </si>
  <si>
    <t>Public undergraduate enrollments/Total public enrollments</t>
  </si>
  <si>
    <t>Faculty in private institutions/Total faculty</t>
  </si>
  <si>
    <t>Faculty in private universities/Total faculty in private institutions</t>
  </si>
  <si>
    <t>Faculty in public universities/Total faculty in public institutions</t>
  </si>
  <si>
    <t>Full time faculty/Total faculty</t>
  </si>
  <si>
    <t>Full time faculty in private institutions/Total faculty in private institutions</t>
  </si>
  <si>
    <t>Full time faculty in public institutions/Total faculty in public institutions</t>
  </si>
  <si>
    <t>Faculty with graduate degrees/Total faculty</t>
  </si>
  <si>
    <t>Faculty with graduate degrees in private institutions/Total faculty in private institutions</t>
  </si>
  <si>
    <t>Faculty with graduate degrees in public institutions/Total faculty in public institutions</t>
  </si>
  <si>
    <t>Ratios:</t>
  </si>
  <si>
    <t>3. First college degree</t>
  </si>
  <si>
    <t>4. Less than first college degree</t>
  </si>
  <si>
    <t xml:space="preserve">C.Total (private and public) </t>
  </si>
  <si>
    <t>2.3. Other</t>
  </si>
  <si>
    <t>1. Public funding</t>
  </si>
  <si>
    <t>2. Private funding</t>
  </si>
  <si>
    <t>2.2. Contracts and services</t>
  </si>
  <si>
    <t>1997/98</t>
  </si>
  <si>
    <t>1998/99</t>
  </si>
  <si>
    <t>2000/01</t>
  </si>
  <si>
    <t>1999/00</t>
  </si>
  <si>
    <t>2001/02</t>
  </si>
  <si>
    <t>2001/2002</t>
  </si>
  <si>
    <t>Public Universities</t>
  </si>
  <si>
    <t>2. Journalism and Mass Communication</t>
  </si>
  <si>
    <t>4. Arts and Social Sciences</t>
  </si>
  <si>
    <t>6.Health Scinces</t>
  </si>
  <si>
    <t>8. Computer Science &amp; Information Techn</t>
  </si>
  <si>
    <t>9.Theology</t>
  </si>
  <si>
    <t>2. Lands &amp; Architecture</t>
  </si>
  <si>
    <t>4. Arts &amp; Social Sciences</t>
  </si>
  <si>
    <t>6. Business/Commerce &amp; related studies</t>
  </si>
  <si>
    <t>8. Computer Science &amp; Information Techn.</t>
  </si>
  <si>
    <t>9. Health Sciences</t>
  </si>
  <si>
    <t>10. Engineering</t>
  </si>
  <si>
    <t>11. Journalism &amp; Mass Comm.</t>
  </si>
  <si>
    <t>8. Computer Science &amp; IT</t>
  </si>
  <si>
    <t>11. Journalim &amp; Mass Comm.</t>
  </si>
  <si>
    <t>N.A</t>
  </si>
  <si>
    <t>1.Business/Commerce &amp; related studies</t>
  </si>
  <si>
    <t>Number of private universities/Total number of universities</t>
  </si>
  <si>
    <t>--</t>
  </si>
  <si>
    <t>2.Portuguese Catholic University</t>
  </si>
  <si>
    <t>3. Polytechnics and Colleges</t>
  </si>
  <si>
    <t>2. Polytechnics and Colleges</t>
  </si>
  <si>
    <t>Military and Police Schools</t>
  </si>
  <si>
    <t>Public Polytechnics</t>
  </si>
  <si>
    <t>Vocational Colleges</t>
  </si>
  <si>
    <t>1999/2000</t>
  </si>
  <si>
    <t>2002/2003</t>
  </si>
  <si>
    <t>2003/2004</t>
  </si>
  <si>
    <t>Male</t>
  </si>
  <si>
    <t>Female</t>
  </si>
  <si>
    <t>Universities</t>
  </si>
  <si>
    <t>Polytechnics</t>
  </si>
  <si>
    <t>2.1 Master</t>
  </si>
  <si>
    <t>2.2. Other</t>
  </si>
  <si>
    <t>1.1 BA</t>
  </si>
  <si>
    <t>1.2 Advanced Short Programmes</t>
  </si>
  <si>
    <t>IV. Graduates</t>
  </si>
  <si>
    <t>IV.1. Graduates by Type of Institution</t>
  </si>
  <si>
    <t>Graduates in private universities/Total private Graduates</t>
  </si>
  <si>
    <t>Graduates in private universities/Total university Graduates</t>
  </si>
  <si>
    <t>Graduates in Private Institutions/Total Graduates</t>
  </si>
  <si>
    <t>2. Polytechnics</t>
  </si>
  <si>
    <t>Universidade Autónoma de Lisboa Luís de Camões</t>
  </si>
  <si>
    <t>Universidade Autónoma de Lisboa Luís de Camões (Caldas da Rainha)</t>
  </si>
  <si>
    <t>Universidade Internacional</t>
  </si>
  <si>
    <t>Universidade Internacional da Figueira da Foz</t>
  </si>
  <si>
    <t>Universidade Lusíada</t>
  </si>
  <si>
    <t>Universidade Lusíada (Porto)</t>
  </si>
  <si>
    <t>Universidade Lusíada (Vila Nova de Famalicão)</t>
  </si>
  <si>
    <t>Universidade Portucalense Infante D. Henrique</t>
  </si>
  <si>
    <t>Universidade Independente</t>
  </si>
  <si>
    <t>Universidade Atlântica</t>
  </si>
  <si>
    <t>Universidade Fernando Pessoa</t>
  </si>
  <si>
    <t>Universidade Lusófona de Humanidades e Tecnologias</t>
  </si>
  <si>
    <t>Universidade Moderna (Lisboa)</t>
  </si>
  <si>
    <t>Universidade Moderna (Porto)</t>
  </si>
  <si>
    <t>Academia Nacional Superior de Orquestra</t>
  </si>
  <si>
    <t>Escola Superior Artística do Porto</t>
  </si>
  <si>
    <t>Escola Superior Artística do Porto (Guimarães)</t>
  </si>
  <si>
    <t>Escola Superior de Actividades Imobiliárias</t>
  </si>
  <si>
    <t>Escola Superior Gallaecia</t>
  </si>
  <si>
    <t>DINENSINO-Ensino, Desenvolvimento e Cooperação, CRL (Setúbal)</t>
  </si>
  <si>
    <t>DINENSINO-Ensino, Desenvolvimento e Cooperação, CRL (Beja)</t>
  </si>
  <si>
    <t>Instituto Superior de Informática e Gestão</t>
  </si>
  <si>
    <t>Escola Superior de Educadores de Infância Maria Ulrich</t>
  </si>
  <si>
    <t>Escola Superior de Artes Decorativas</t>
  </si>
  <si>
    <t>Escola Superior de Artes e Design</t>
  </si>
  <si>
    <t>Escola Superior de Educação de Almeida Garrett</t>
  </si>
  <si>
    <t>Escola Superior de Educação de Fafe</t>
  </si>
  <si>
    <t>Escola Superior de Educação Jean Piaget de Almada</t>
  </si>
  <si>
    <t>Escola Superior de Educação Jean Piaget de Arcozelo</t>
  </si>
  <si>
    <t>Escola Superior de Educação Jean Piaget - Nordeste</t>
  </si>
  <si>
    <t>Escola Superior de Educação de João de Deus</t>
  </si>
  <si>
    <t>Escola Superior de Educação Jean Piaget de Arcozelo (Viseu)</t>
  </si>
  <si>
    <t>Escola Superior de Educação de Paula Frassinetti</t>
  </si>
  <si>
    <t>Escola Superior de Educação de Santa Maria</t>
  </si>
  <si>
    <t>Escola Superior de Enfermagem da Cruz Vermelha Portuguesa</t>
  </si>
  <si>
    <t>Escola Superior de Enfermagem da Imaculada Conceição</t>
  </si>
  <si>
    <t>Escola Superior de Enfermagem Dr. José Timóteo Montalvão Machado</t>
  </si>
  <si>
    <t>Escola Superior de Enfermagem de S. Vicente de Paulo</t>
  </si>
  <si>
    <t>Escola Superior de Educação de Torres Novas</t>
  </si>
  <si>
    <t>Escola Superior de Enfermagem S. Francisco das Misericórdias</t>
  </si>
  <si>
    <t>Escola Superior de Enfermagem de Santa Maria</t>
  </si>
  <si>
    <t>Escola Superior de Enfermagem de S. José de Cluny</t>
  </si>
  <si>
    <t>Escola Superior de Saúde Jean Piaget/Nordeste</t>
  </si>
  <si>
    <t>Escola Superior de Jornalismo</t>
  </si>
  <si>
    <t>Escola Superior de Saúde Jean Piaget de Viseu</t>
  </si>
  <si>
    <t>Escola Superior de Saúde do Alcoitão</t>
  </si>
  <si>
    <t>Escola Superior de Saúde Egas Moniz</t>
  </si>
  <si>
    <t>Instituto Politécnico de Saúde do Norte</t>
  </si>
  <si>
    <t>Escola Superior de Design</t>
  </si>
  <si>
    <t>Escola Superior de Marketing e Publicidade</t>
  </si>
  <si>
    <t>Escola Superior de Tecnologias de Fafe</t>
  </si>
  <si>
    <t>Escola Universitária das Artes de Coimbra</t>
  </si>
  <si>
    <t>Escola Superior de Tecnologias e Artes de Lisboa</t>
  </si>
  <si>
    <t>Escola Universitária Vasco da Gama</t>
  </si>
  <si>
    <t>Instituto de Estudos Superiores de Contabilidade</t>
  </si>
  <si>
    <t>Instituto Erasmus de Ensino Superior (Ponte de Lima)</t>
  </si>
  <si>
    <t>Instituto de Estudos Superiores Financeiros e Fiscais (Lisboa)</t>
  </si>
  <si>
    <t>Instituto de Estudos Superiores Financeiros e Fiscais (Porto)</t>
  </si>
  <si>
    <t>Instituto Superior de Novas Profissões</t>
  </si>
  <si>
    <t>Instituto Português de Administração de Marketing de Matosinhos</t>
  </si>
  <si>
    <t>Instituto Português de Administração de Marketing de Lisboa</t>
  </si>
  <si>
    <t>Instituto Português de Administração de Marketing de Matosinhos (Aveiro)</t>
  </si>
  <si>
    <t>Instituto Português de Estudos Superiores</t>
  </si>
  <si>
    <t>Instituto Superior Autónomo de Estudos Politécnicos</t>
  </si>
  <si>
    <t>Instituto Superior de Administração, Comunicação e Empresa</t>
  </si>
  <si>
    <t>Instituto Superior de Administração e Gestão</t>
  </si>
  <si>
    <t>Instituto Superior de Administração e Línguas</t>
  </si>
  <si>
    <t>Instituto Superior de Assistentes e Intérpretes</t>
  </si>
  <si>
    <t>Instituto Superior Bissaya Barreto</t>
  </si>
  <si>
    <t>Instituto Superior de Ciências da Saúde - Sul</t>
  </si>
  <si>
    <t>Instituto Superior de Ciências da Saúde - Norte</t>
  </si>
  <si>
    <t>Instituto Superior de Ciências Educativas</t>
  </si>
  <si>
    <t>Instituto Superior de Ciências da Informação e da Administração</t>
  </si>
  <si>
    <t>Instituto Superior de Ciências Empresariais e do Turismo</t>
  </si>
  <si>
    <t>Instituto Superior de Entre Douro e Vouga</t>
  </si>
  <si>
    <t>Instituto Superior D. Afonso III</t>
  </si>
  <si>
    <t>Instituto Superior de Comunicação Empresarial</t>
  </si>
  <si>
    <t>Instituto Superior de Educação e Ciências</t>
  </si>
  <si>
    <t>Instituto Superior de Educação e Trabalho</t>
  </si>
  <si>
    <t>Instituto Superior de Gestão</t>
  </si>
  <si>
    <t>Instituto Superior de Gestão de Torres Vedras</t>
  </si>
  <si>
    <t>Instituto Superior de Gestão Bancária</t>
  </si>
  <si>
    <t>Instituto Superior de Estudos Interculturais e Transdisciplinares - Almada</t>
  </si>
  <si>
    <t>Instituto Superior de Estudos Interculturais e Transdisciplinares - Mirandela</t>
  </si>
  <si>
    <t>Instituto Superior de Estudos Interculturais e Transdisciplinares - Viseu</t>
  </si>
  <si>
    <t>Instituto Superior de Estudos Interculturais e Transdisciplinares - Santo André</t>
  </si>
  <si>
    <t>Instituto Superior de Humanidades e Tecnologias de Lisboa</t>
  </si>
  <si>
    <t>Instituto Superior de Humanidades e Tecnologias (Castelo Branco)</t>
  </si>
  <si>
    <t>Instituto Superior de Humanidades e Tecnologias (Marinha Grande)</t>
  </si>
  <si>
    <t>Instituto Superior de Humanidades e Tecnologias (Torres Vedras)</t>
  </si>
  <si>
    <t>Instituto Superior de Humanidades e Tecnologias (Portimão)</t>
  </si>
  <si>
    <t>Instituto Superior de Línguas e Administração de Lisboa</t>
  </si>
  <si>
    <t>Instituto Superior de Línguas e Administração de Bragança</t>
  </si>
  <si>
    <t>Instituto Superior de Línguas e Administração de Santarém</t>
  </si>
  <si>
    <t>Instituto Superior de Línguas e Administração de Vila Nova de Gaia</t>
  </si>
  <si>
    <t>Instituto Superior de Línguas e Administração de Leiria</t>
  </si>
  <si>
    <t>Instituto Superior da Maia</t>
  </si>
  <si>
    <t>Instituto Superior de Matemática e Gestão de Lisboa</t>
  </si>
  <si>
    <t>Instituto Superior de Matemática e Gestão (Marinha Grande)</t>
  </si>
  <si>
    <t>Instituto Superior de Matemática e Gestão (Castelo Branco)</t>
  </si>
  <si>
    <t>Instituto Superior de Matemática e Gestão (Fundão)</t>
  </si>
  <si>
    <t>Instituto Superior de Matemática e Gestão (Torres Vedras)</t>
  </si>
  <si>
    <t>Instituto Superior de Matemática e Gestão (Portimão)</t>
  </si>
  <si>
    <t>Instituto Superior de Paços de Brandão</t>
  </si>
  <si>
    <t>Instituto Superior Politécnico Internacional</t>
  </si>
  <si>
    <t>Instituto Superior Politécnico Portucalense de Penafiel</t>
  </si>
  <si>
    <t>Instituto Superior Politécnico Gaya</t>
  </si>
  <si>
    <t>Instituto Superior de Psicologia Aplicada</t>
  </si>
  <si>
    <t>Instituto Superior de Psicologia Aplicada de Beja</t>
  </si>
  <si>
    <t>Instituto Superior Miguel Torga</t>
  </si>
  <si>
    <t>Instituto Superior de Serviço Social de Lisboa</t>
  </si>
  <si>
    <t>Instituto Superior de Serviço Social de Lisboa (Beja)</t>
  </si>
  <si>
    <t>Instituto Superior de Serviço Social do Porto</t>
  </si>
  <si>
    <t>Instituto Superior de Tecnologias Avançadas de Lisboa</t>
  </si>
  <si>
    <t>Instituto Superior de Tecnologias Avançadas de Lisboa (Porto)</t>
  </si>
  <si>
    <t>Instituto Superior de Transportes e Comunicações</t>
  </si>
  <si>
    <t>Instituto Superior de Transportes (Lisboa)</t>
  </si>
  <si>
    <t>Name of the Institution</t>
  </si>
  <si>
    <t>List of private institutions, as of 2001</t>
  </si>
  <si>
    <t>http://www3.oces.mcies.pt/index.php</t>
  </si>
  <si>
    <t>National Observatory on Science and Higher Education</t>
  </si>
  <si>
    <t>Ministry of Science and Higher Education</t>
  </si>
  <si>
    <t>http://www.fup.pt/</t>
  </si>
  <si>
    <t>http://www.apesp.pt/</t>
  </si>
  <si>
    <t>http://www.adispor.pt/</t>
  </si>
  <si>
    <t>http://www.ccisp.pt/</t>
  </si>
  <si>
    <t>http://www.crup.pt/</t>
  </si>
  <si>
    <t>http://www.cnedu.pt/</t>
  </si>
  <si>
    <t>CNE - National Education Council</t>
  </si>
  <si>
    <t>CCISP - Coordinating Council of Portuguese Polytechnics (Public Poltechnics and Vocational Schools of Higher Education)</t>
  </si>
  <si>
    <t>APESP - Association of Private Higher Education Institutions</t>
  </si>
  <si>
    <t>CRUP - Council of Rectors of Portuguese Universities (Public and Catholic University)</t>
  </si>
  <si>
    <t>FUP - Foundation of Portuguese Universities</t>
  </si>
  <si>
    <t>ADISPOR - Association of Portuguese Polytechnics</t>
  </si>
  <si>
    <t>http://www.cnaves.pt/</t>
  </si>
  <si>
    <t>CNAVES - Higher Education National Evaluation Council</t>
  </si>
  <si>
    <t>http://www.mces.pt/</t>
  </si>
  <si>
    <t>Due to their vocational emphasis, polytechnic institutions were not allowed in general to award postgraduate degrees and therefore only in very special cases can be found postgraduate students in those institutions.</t>
  </si>
  <si>
    <t>The establishment and consolidation of the Polytechnic network led to the integration of most vocational schools in the local polytechnic institution, hence there is a very small number of students remaining in non-integrated schools.</t>
  </si>
  <si>
    <t>Universidade dos Açores</t>
  </si>
  <si>
    <t>Universidade do Algarve</t>
  </si>
  <si>
    <t>Universidade de Aveiro</t>
  </si>
  <si>
    <t>Universidade da Beira Interior</t>
  </si>
  <si>
    <t>Universidade de Coimbra</t>
  </si>
  <si>
    <t>Universidade de Évora</t>
  </si>
  <si>
    <t>Universidade de Lisboa</t>
  </si>
  <si>
    <t>Universidade Técnica de Lisboa</t>
  </si>
  <si>
    <t>Universidade Nova de Lisboa</t>
  </si>
  <si>
    <t>Universidade do Minho</t>
  </si>
  <si>
    <t>Universidade do Porto</t>
  </si>
  <si>
    <t>Universidade de Trás-os-Montes e Alto Douro</t>
  </si>
  <si>
    <t>Universidade da Madeira</t>
  </si>
  <si>
    <t>Universidade Aberta</t>
  </si>
  <si>
    <t>Instituto Superior de Ciências do Trabalho e da Empresa</t>
  </si>
  <si>
    <t>Polytechnic and Vocational Public Higher Education Institutions</t>
  </si>
  <si>
    <t>Instituto Politécnico de Beja</t>
  </si>
  <si>
    <t>Instituto Politécnico do Cávado e do Ave</t>
  </si>
  <si>
    <t>Instituto Politécnico de Bragança</t>
  </si>
  <si>
    <t>Instituto Politécnico de Castelo Branco</t>
  </si>
  <si>
    <t>Instituto Politécnico de Coimbra</t>
  </si>
  <si>
    <t>Instituto Politécnico da Guarda</t>
  </si>
  <si>
    <t>Instituto Politécnico de Leiria</t>
  </si>
  <si>
    <t>Instituto Politécnico de Lisboa</t>
  </si>
  <si>
    <t>Instituto Politécnico de Portalegre</t>
  </si>
  <si>
    <t>Instituto Politécnico do Porto</t>
  </si>
  <si>
    <t>Instituto Politécnico de Santarém</t>
  </si>
  <si>
    <t>Instituto Politécnico de Setúbal</t>
  </si>
  <si>
    <t>Instituto Politécnico de Viana do Castelo</t>
  </si>
  <si>
    <t>Instituto Politécnico de Viseu</t>
  </si>
  <si>
    <t>Instituto Politécnico de Tomar</t>
  </si>
  <si>
    <t>Escola Superior de Enfermagem de Calouste Gulbenkian</t>
  </si>
  <si>
    <t>Escola Superior de Enfermagem de Bissaya Barreto</t>
  </si>
  <si>
    <t>Escola Superior de Enfermagem do Dr. Ângelo da Fonseca</t>
  </si>
  <si>
    <t>Escola Superior de Enfermagem de São João de Deus</t>
  </si>
  <si>
    <t>Escola Superior de Enfermagem de Artur Ravara</t>
  </si>
  <si>
    <t>Escola Superior de Enfermagem de Maria Fernanda Resende</t>
  </si>
  <si>
    <t>Escola Superior de Enfermagem de Francisco Gentil</t>
  </si>
  <si>
    <t>Escola Superior de Enfermagem de Calouste Gulbenkian de Lisboa</t>
  </si>
  <si>
    <t>Escola Superior de Enfermagem Cidade do Porto</t>
  </si>
  <si>
    <t>Escola Superior de Enfermagem de São João</t>
  </si>
  <si>
    <t>Escola Superior de Enfermagem de D. Ana Guedes</t>
  </si>
  <si>
    <t>Escola Superior de Enfermagem de Vila Real</t>
  </si>
  <si>
    <t>Escola Superior de Enfermagem de Angra do Heroísmo</t>
  </si>
  <si>
    <t>Escola Superior de Enfermagem de Ponta Delgada</t>
  </si>
  <si>
    <t>Escola Superior de Enfermagem da Madeira</t>
  </si>
  <si>
    <t>Escola Superior de Tecnologia da Saúde de Coimbra</t>
  </si>
  <si>
    <t>Escola Superior de Tecnologia da Saúde de Lisboa</t>
  </si>
  <si>
    <t>Escola Superior de Tecnologia da Saúde do Porto</t>
  </si>
  <si>
    <t>Escola Superior de Conservação e Restauro</t>
  </si>
  <si>
    <t>Military and Police Institutions</t>
  </si>
  <si>
    <t>Escola Superior de Hotelaria e Turismo do Estoril</t>
  </si>
  <si>
    <t>Escola Náutica Infante D. Henrique</t>
  </si>
  <si>
    <t>Academia da Força Aérea</t>
  </si>
  <si>
    <t>Academia Militar</t>
  </si>
  <si>
    <t>Escola Naval</t>
  </si>
  <si>
    <t>Instituto Superior de Ciências Policiais e Segurança Interna</t>
  </si>
  <si>
    <t>Escola Superior de Tecnologias Militares Aeronáuticas</t>
  </si>
  <si>
    <t>Escola do Serviço de Saúde Militar</t>
  </si>
  <si>
    <t>Instituto Militar dos Pupilos do Exército-Secção de Ens. Superior</t>
  </si>
  <si>
    <t>3. Polyetchnic Schools and Colleges of Higher Education</t>
  </si>
  <si>
    <t>2. Polyetchnic Schools and Colleges of Higher Education</t>
  </si>
  <si>
    <t>2. Polytechnics and Colleges of Higher Education</t>
  </si>
  <si>
    <t>Polytechnic and Colleges of Higher Education</t>
  </si>
  <si>
    <t>The graduates considered here (polytechnics and colleges) are basically those finishing their first-degree. Historically, the polytechnic sector was established (1970s) with the purpose of promoting shorter and more vocational type of higher education. However, several factors have led to a growing academic drift that, coupled with the vocational drift of many university institutions, reduced the differentiation between the degrees awarded by each sub-sector. Nowadays the differences are very small, especially since in the late nineties the length of the polytechnic degrees became similar to that of university ones. This can be confirmed by looking at the data presented for enrolments (see table II.7).</t>
  </si>
  <si>
    <t>Note</t>
  </si>
  <si>
    <t>-</t>
  </si>
  <si>
    <t xml:space="preserve">The high number of private institutions should be taken with some care because in several cases the same institution has several campuses (as can be grasped by the names presented below). However, in these cases those are different units from an administrative, financial and academic point of view. Thus, they are treated as separate institutions (e.g., by the Ministry of Higher Education). This situation occurs in both the university and polytechnic private sub-sectors. In the public sector there are also a few cases of institutions with more than one campus. However, this is not only a very small proportion, but also they are not different units from an administrative and academic point of view. </t>
  </si>
  <si>
    <t>List of public institutions, as of 2001</t>
  </si>
  <si>
    <t>The Portuguese Catholic University has a special status, of a private institution of public interest. It is normally placed on the private side, though in some situations is treated as closer to the public ones. In funding it is similar to private institutions, i.e., supported by student fees.</t>
  </si>
  <si>
    <t>There are a few institutions of higher learning in the military structure, and they are co-administered by the Ministry of Defense and the Ministry of Higher Education.</t>
  </si>
  <si>
    <t>Until recently, first-degrees in the polytechnic sector were shorter than for the university type. In order to be equivalent students had to take a complementary year (advanced Short Program). This structure is now disappearing and Polytechnics have been awarding BA degrees of similar length to university ones.</t>
  </si>
  <si>
    <t>Private Higher Education in Portugal (Data Tables)</t>
  </si>
  <si>
    <t>Universidade Católica Portuguesa*</t>
  </si>
  <si>
    <t>*The Catholic University was established in the early seventies through a special agreement between Portugal and the Holy See. It has therefore a peculiar status among other private institutions. Although for most instances it is treated as a private institution (namely in terms of funding - its funding is basically supported by students' tuition fees), in some aspects it is treated differently than other private institutions. For instance, its Rector takes place in the Portuguese Council of Rectors, among the Rectors of all Public Universities. Its special status also allowed a closer coperation with public institutions.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</si>
</sst>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quot;Sí&quot;;&quot;Sí&quot;;&quot;No&quot;"/>
    <numFmt numFmtId="186" formatCode="&quot;Verdadero&quot;;&quot;Verdadero&quot;;&quot;Falso&quot;"/>
    <numFmt numFmtId="187" formatCode="&quot;Activado&quot;;&quot;Activado&quot;;&quot;Desactivado&quot;"/>
    <numFmt numFmtId="188" formatCode="#\ ##0"/>
    <numFmt numFmtId="189" formatCode="&quot;Yes&quot;;&quot;Yes&quot;;&quot;No&quot;"/>
    <numFmt numFmtId="190" formatCode="&quot;True&quot;;&quot;True&quot;;&quot;False&quot;"/>
    <numFmt numFmtId="191" formatCode="&quot;On&quot;;&quot;On&quot;;&quot;Off&quot;"/>
    <numFmt numFmtId="192" formatCode="[$€-2]\ #,##0.00_);[Red]\([$€-2]\ #,##0.00\)"/>
  </numFmts>
  <fonts count="32">
    <font>
      <sz val="10"/>
      <name val="Arial"/>
      <family val="2"/>
    </font>
    <font>
      <sz val="8"/>
      <name val="Verdana"/>
      <family val="2"/>
    </font>
    <font>
      <b/>
      <sz val="8"/>
      <name val="Verdana"/>
      <family val="2"/>
    </font>
    <font>
      <sz val="10"/>
      <name val="Verdana"/>
      <family val="2"/>
    </font>
    <font>
      <b/>
      <sz val="10"/>
      <name val="Verdana"/>
      <family val="2"/>
    </font>
    <font>
      <u val="single"/>
      <sz val="10"/>
      <color indexed="12"/>
      <name val="Arial"/>
      <family val="2"/>
    </font>
    <font>
      <u val="single"/>
      <sz val="10"/>
      <color indexed="36"/>
      <name val="Arial"/>
      <family val="2"/>
    </font>
    <font>
      <u val="single"/>
      <sz val="8"/>
      <color indexed="12"/>
      <name val="Verdana"/>
      <family val="2"/>
    </font>
    <font>
      <sz val="8"/>
      <color indexed="9"/>
      <name val="Verdana"/>
      <family val="2"/>
    </font>
    <font>
      <sz val="8"/>
      <name val="Arial"/>
      <family val="2"/>
    </font>
    <font>
      <sz val="8"/>
      <color indexed="10"/>
      <name val="Arial"/>
      <family val="2"/>
    </font>
    <font>
      <b/>
      <sz val="10"/>
      <name val="Arial"/>
      <family val="2"/>
    </font>
    <font>
      <sz val="10"/>
      <color indexed="9"/>
      <name val="Arial"/>
      <family val="2"/>
    </font>
    <font>
      <b/>
      <sz val="10"/>
      <color indexed="9"/>
      <name val="Arial"/>
      <family val="2"/>
    </font>
    <font>
      <i/>
      <sz val="8"/>
      <name val="Verdana"/>
      <family val="2"/>
    </font>
    <font>
      <b/>
      <sz val="12"/>
      <color indexed="8"/>
      <name val="Verdana"/>
      <family val="2"/>
    </font>
    <font>
      <b/>
      <sz val="12"/>
      <name val="Verdana"/>
      <family val="2"/>
    </font>
    <font>
      <b/>
      <sz val="10"/>
      <color indexed="9"/>
      <name val="Verdana"/>
      <family val="2"/>
    </font>
    <font>
      <sz val="8"/>
      <color indexed="12"/>
      <name val="Verdana"/>
      <family val="2"/>
    </font>
    <font>
      <vertAlign val="superscript"/>
      <sz val="8"/>
      <name val="Verdana"/>
      <family val="2"/>
    </font>
    <font>
      <sz val="7"/>
      <name val="Verdana"/>
      <family val="2"/>
    </font>
    <font>
      <sz val="7"/>
      <name val="Arial"/>
      <family val="2"/>
    </font>
    <font>
      <b/>
      <sz val="8"/>
      <color indexed="9"/>
      <name val="Verdana"/>
      <family val="2"/>
    </font>
    <font>
      <sz val="10"/>
      <color indexed="12"/>
      <name val="Arial"/>
      <family val="2"/>
    </font>
    <font>
      <sz val="8"/>
      <color indexed="9"/>
      <name val="Arial"/>
      <family val="2"/>
    </font>
    <font>
      <vertAlign val="superscript"/>
      <sz val="10"/>
      <name val="Verdana"/>
      <family val="2"/>
    </font>
    <font>
      <sz val="10"/>
      <color indexed="8"/>
      <name val="MS Sans Serif"/>
      <family val="0"/>
    </font>
    <font>
      <sz val="9"/>
      <name val="Arial"/>
      <family val="2"/>
    </font>
    <font>
      <sz val="9"/>
      <color indexed="8"/>
      <name val="Arial"/>
      <family val="2"/>
    </font>
    <font>
      <sz val="14"/>
      <name val="Verdana"/>
      <family val="2"/>
    </font>
    <font>
      <b/>
      <sz val="14"/>
      <name val="Verdana"/>
      <family val="2"/>
    </font>
    <font>
      <sz val="10"/>
      <color indexed="10"/>
      <name val="Arial"/>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4"/>
        <bgColor indexed="64"/>
      </patternFill>
    </fill>
    <fill>
      <patternFill patternType="solid">
        <fgColor indexed="52"/>
        <bgColor indexed="64"/>
      </patternFill>
    </fill>
  </fills>
  <borders count="148">
    <border>
      <left/>
      <right/>
      <top/>
      <bottom/>
      <diagonal/>
    </border>
    <border>
      <left>
        <color indexed="63"/>
      </left>
      <right>
        <color indexed="63"/>
      </right>
      <top>
        <color indexed="63"/>
      </top>
      <bottom style="thin"/>
    </border>
    <border>
      <left>
        <color indexed="63"/>
      </left>
      <right>
        <color indexed="63"/>
      </right>
      <top style="thin"/>
      <bottom style="thin"/>
    </border>
    <border>
      <left style="hair"/>
      <right style="hair"/>
      <top style="hair"/>
      <bottom>
        <color indexed="63"/>
      </bottom>
    </border>
    <border>
      <left>
        <color indexed="63"/>
      </left>
      <right style="hair"/>
      <top style="thin"/>
      <bottom style="hair"/>
    </border>
    <border>
      <left>
        <color indexed="63"/>
      </left>
      <right style="hair"/>
      <top style="hair"/>
      <bottom style="hair"/>
    </border>
    <border>
      <left>
        <color indexed="63"/>
      </left>
      <right style="hair"/>
      <top style="hair"/>
      <bottom>
        <color indexed="63"/>
      </bottom>
    </border>
    <border>
      <left style="thin">
        <color indexed="54"/>
      </left>
      <right>
        <color indexed="63"/>
      </right>
      <top style="thin">
        <color indexed="54"/>
      </top>
      <bottom style="medium"/>
    </border>
    <border>
      <left>
        <color indexed="63"/>
      </left>
      <right>
        <color indexed="63"/>
      </right>
      <top style="thin">
        <color indexed="54"/>
      </top>
      <bottom style="medium"/>
    </border>
    <border>
      <left>
        <color indexed="63"/>
      </left>
      <right style="thin">
        <color indexed="54"/>
      </right>
      <top style="thin">
        <color indexed="54"/>
      </top>
      <bottom style="medium"/>
    </border>
    <border>
      <left>
        <color indexed="63"/>
      </left>
      <right style="thin">
        <color indexed="54"/>
      </right>
      <top>
        <color indexed="63"/>
      </top>
      <bottom style="thin"/>
    </border>
    <border>
      <left style="hair"/>
      <right style="thin">
        <color indexed="54"/>
      </right>
      <top style="hair"/>
      <bottom>
        <color indexed="63"/>
      </bottom>
    </border>
    <border>
      <left>
        <color indexed="63"/>
      </left>
      <right style="thin">
        <color indexed="54"/>
      </right>
      <top style="thin"/>
      <bottom style="thin"/>
    </border>
    <border>
      <left>
        <color indexed="63"/>
      </left>
      <right style="hair"/>
      <top style="hair"/>
      <bottom style="thin"/>
    </border>
    <border>
      <left style="thin">
        <color indexed="54"/>
      </left>
      <right>
        <color indexed="63"/>
      </right>
      <top style="thin">
        <color indexed="54"/>
      </top>
      <bottom style="thin">
        <color indexed="54"/>
      </bottom>
    </border>
    <border>
      <left>
        <color indexed="63"/>
      </left>
      <right>
        <color indexed="63"/>
      </right>
      <top style="thin">
        <color indexed="54"/>
      </top>
      <bottom style="thin">
        <color indexed="54"/>
      </bottom>
    </border>
    <border>
      <left style="thin">
        <color indexed="54"/>
      </left>
      <right>
        <color indexed="63"/>
      </right>
      <top>
        <color indexed="63"/>
      </top>
      <bottom style="thin"/>
    </border>
    <border>
      <left style="thin">
        <color indexed="54"/>
      </left>
      <right>
        <color indexed="63"/>
      </right>
      <top style="thin"/>
      <bottom style="thin"/>
    </border>
    <border>
      <left style="thin">
        <color indexed="54"/>
      </left>
      <right>
        <color indexed="63"/>
      </right>
      <top style="hair">
        <color indexed="54"/>
      </top>
      <bottom style="hair">
        <color indexed="54"/>
      </bottom>
    </border>
    <border>
      <left>
        <color indexed="63"/>
      </left>
      <right>
        <color indexed="63"/>
      </right>
      <top style="hair">
        <color indexed="54"/>
      </top>
      <bottom style="hair">
        <color indexed="54"/>
      </bottom>
    </border>
    <border>
      <left>
        <color indexed="63"/>
      </left>
      <right style="thin">
        <color indexed="54"/>
      </right>
      <top style="hair">
        <color indexed="54"/>
      </top>
      <bottom style="hair">
        <color indexed="54"/>
      </bottom>
    </border>
    <border>
      <left style="thin">
        <color indexed="54"/>
      </left>
      <right>
        <color indexed="63"/>
      </right>
      <top style="hair">
        <color indexed="54"/>
      </top>
      <bottom style="thin">
        <color indexed="54"/>
      </bottom>
    </border>
    <border>
      <left>
        <color indexed="63"/>
      </left>
      <right>
        <color indexed="63"/>
      </right>
      <top style="hair">
        <color indexed="54"/>
      </top>
      <bottom style="thin">
        <color indexed="54"/>
      </bottom>
    </border>
    <border>
      <left>
        <color indexed="63"/>
      </left>
      <right style="thin">
        <color indexed="54"/>
      </right>
      <top style="hair">
        <color indexed="54"/>
      </top>
      <bottom style="thin">
        <color indexed="54"/>
      </bottom>
    </border>
    <border>
      <left style="thin">
        <color indexed="54"/>
      </left>
      <right>
        <color indexed="63"/>
      </right>
      <top>
        <color indexed="63"/>
      </top>
      <bottom style="hair">
        <color indexed="54"/>
      </bottom>
    </border>
    <border>
      <left>
        <color indexed="63"/>
      </left>
      <right>
        <color indexed="63"/>
      </right>
      <top>
        <color indexed="63"/>
      </top>
      <bottom style="hair">
        <color indexed="54"/>
      </bottom>
    </border>
    <border>
      <left>
        <color indexed="63"/>
      </left>
      <right style="thin">
        <color indexed="54"/>
      </right>
      <top>
        <color indexed="63"/>
      </top>
      <bottom style="hair">
        <color indexed="54"/>
      </bottom>
    </border>
    <border>
      <left>
        <color indexed="63"/>
      </left>
      <right style="thin"/>
      <top style="thin"/>
      <bottom style="thin"/>
    </border>
    <border>
      <left>
        <color indexed="63"/>
      </left>
      <right style="thin">
        <color indexed="54"/>
      </right>
      <top style="thin">
        <color indexed="54"/>
      </top>
      <bottom style="thin"/>
    </border>
    <border>
      <left>
        <color indexed="63"/>
      </left>
      <right>
        <color indexed="63"/>
      </right>
      <top style="thin">
        <color indexed="54"/>
      </top>
      <bottom style="thin"/>
    </border>
    <border>
      <left style="thin"/>
      <right>
        <color indexed="63"/>
      </right>
      <top style="thin"/>
      <bottom style="thin"/>
    </border>
    <border>
      <left style="thin">
        <color indexed="54"/>
      </left>
      <right>
        <color indexed="63"/>
      </right>
      <top>
        <color indexed="63"/>
      </top>
      <bottom>
        <color indexed="63"/>
      </bottom>
    </border>
    <border>
      <left>
        <color indexed="63"/>
      </left>
      <right style="thin">
        <color indexed="54"/>
      </right>
      <top>
        <color indexed="63"/>
      </top>
      <bottom>
        <color indexed="63"/>
      </bottom>
    </border>
    <border>
      <left>
        <color indexed="63"/>
      </left>
      <right style="hair"/>
      <top>
        <color indexed="63"/>
      </top>
      <bottom style="hair"/>
    </border>
    <border>
      <left style="thin">
        <color indexed="54"/>
      </left>
      <right>
        <color indexed="63"/>
      </right>
      <top>
        <color indexed="63"/>
      </top>
      <bottom style="thin">
        <color indexed="54"/>
      </bottom>
    </border>
    <border>
      <left>
        <color indexed="63"/>
      </left>
      <right style="thin">
        <color indexed="54"/>
      </right>
      <top>
        <color indexed="63"/>
      </top>
      <bottom style="thin">
        <color indexed="54"/>
      </bottom>
    </border>
    <border>
      <left>
        <color indexed="63"/>
      </left>
      <right style="hair"/>
      <top style="hair"/>
      <bottom style="thin">
        <color indexed="54"/>
      </bottom>
    </border>
    <border>
      <left style="thin">
        <color indexed="54"/>
      </left>
      <right style="thin">
        <color indexed="54"/>
      </right>
      <top style="hair">
        <color indexed="54"/>
      </top>
      <bottom style="hair">
        <color indexed="54"/>
      </bottom>
    </border>
    <border>
      <left style="thin">
        <color indexed="54"/>
      </left>
      <right style="thin">
        <color indexed="54"/>
      </right>
      <top style="hair">
        <color indexed="54"/>
      </top>
      <bottom style="thin">
        <color indexed="54"/>
      </bottom>
    </border>
    <border>
      <left style="thin">
        <color indexed="54"/>
      </left>
      <right style="thin">
        <color indexed="54"/>
      </right>
      <top>
        <color indexed="63"/>
      </top>
      <bottom style="hair">
        <color indexed="54"/>
      </bottom>
    </border>
    <border>
      <left>
        <color indexed="63"/>
      </left>
      <right>
        <color indexed="63"/>
      </right>
      <top style="thin">
        <color indexed="54"/>
      </top>
      <bottom>
        <color indexed="63"/>
      </bottom>
    </border>
    <border>
      <left>
        <color indexed="63"/>
      </left>
      <right style="thin">
        <color indexed="54"/>
      </right>
      <top style="thin">
        <color indexed="54"/>
      </top>
      <bottom>
        <color indexed="63"/>
      </bottom>
    </border>
    <border>
      <left style="thin">
        <color indexed="54"/>
      </left>
      <right>
        <color indexed="63"/>
      </right>
      <top style="thin">
        <color indexed="54"/>
      </top>
      <bottom>
        <color indexed="63"/>
      </bottom>
    </border>
    <border>
      <left>
        <color indexed="63"/>
      </left>
      <right>
        <color indexed="63"/>
      </right>
      <top>
        <color indexed="63"/>
      </top>
      <bottom style="thin">
        <color indexed="54"/>
      </bottom>
    </border>
    <border>
      <left>
        <color indexed="63"/>
      </left>
      <right>
        <color indexed="63"/>
      </right>
      <top>
        <color indexed="63"/>
      </top>
      <bottom style="medium"/>
    </border>
    <border>
      <left>
        <color indexed="63"/>
      </left>
      <right style="thin">
        <color indexed="54"/>
      </right>
      <top style="hair"/>
      <bottom style="hair"/>
    </border>
    <border>
      <left>
        <color indexed="63"/>
      </left>
      <right style="thin">
        <color indexed="54"/>
      </right>
      <top style="hair"/>
      <bottom>
        <color indexed="63"/>
      </bottom>
    </border>
    <border>
      <left>
        <color indexed="63"/>
      </left>
      <right style="thin">
        <color indexed="54"/>
      </right>
      <top style="hair"/>
      <bottom style="thin">
        <color indexed="54"/>
      </bottom>
    </border>
    <border>
      <left>
        <color indexed="63"/>
      </left>
      <right style="thin">
        <color indexed="54"/>
      </right>
      <top style="thin">
        <color indexed="54"/>
      </top>
      <bottom style="thin">
        <color indexed="54"/>
      </bottom>
    </border>
    <border>
      <left>
        <color indexed="63"/>
      </left>
      <right style="thin">
        <color indexed="54"/>
      </right>
      <top style="thin"/>
      <bottom style="hair"/>
    </border>
    <border>
      <left>
        <color indexed="63"/>
      </left>
      <right style="thin">
        <color indexed="54"/>
      </right>
      <top style="hair"/>
      <bottom style="thin"/>
    </border>
    <border>
      <left>
        <color indexed="63"/>
      </left>
      <right style="thin">
        <color indexed="54"/>
      </right>
      <top>
        <color indexed="63"/>
      </top>
      <bottom style="hair"/>
    </border>
    <border>
      <left style="thin">
        <color indexed="54"/>
      </left>
      <right>
        <color indexed="63"/>
      </right>
      <top>
        <color indexed="63"/>
      </top>
      <bottom style="medium"/>
    </border>
    <border>
      <left>
        <color indexed="63"/>
      </left>
      <right style="hair"/>
      <top>
        <color indexed="63"/>
      </top>
      <bottom style="medium"/>
    </border>
    <border>
      <left style="hair"/>
      <right style="hair"/>
      <top>
        <color indexed="63"/>
      </top>
      <bottom style="medium"/>
    </border>
    <border>
      <left style="thin">
        <color indexed="54"/>
      </left>
      <right style="hair">
        <color indexed="54"/>
      </right>
      <top style="thin"/>
      <bottom style="hair">
        <color indexed="54"/>
      </bottom>
    </border>
    <border>
      <left style="hair">
        <color indexed="54"/>
      </left>
      <right style="hair">
        <color indexed="54"/>
      </right>
      <top style="thin"/>
      <bottom style="hair">
        <color indexed="54"/>
      </bottom>
    </border>
    <border>
      <left style="hair">
        <color indexed="54"/>
      </left>
      <right style="thin">
        <color indexed="54"/>
      </right>
      <top style="thin"/>
      <bottom style="hair">
        <color indexed="54"/>
      </bottom>
    </border>
    <border>
      <left style="thin">
        <color indexed="54"/>
      </left>
      <right style="hair">
        <color indexed="54"/>
      </right>
      <top style="hair">
        <color indexed="54"/>
      </top>
      <bottom style="hair">
        <color indexed="54"/>
      </bottom>
    </border>
    <border>
      <left style="hair">
        <color indexed="54"/>
      </left>
      <right style="hair">
        <color indexed="54"/>
      </right>
      <top style="hair">
        <color indexed="54"/>
      </top>
      <bottom style="hair">
        <color indexed="54"/>
      </bottom>
    </border>
    <border>
      <left style="hair">
        <color indexed="54"/>
      </left>
      <right style="thin">
        <color indexed="54"/>
      </right>
      <top style="hair">
        <color indexed="54"/>
      </top>
      <bottom style="hair">
        <color indexed="54"/>
      </bottom>
    </border>
    <border>
      <left style="thin">
        <color indexed="54"/>
      </left>
      <right style="hair">
        <color indexed="54"/>
      </right>
      <top style="hair">
        <color indexed="54"/>
      </top>
      <bottom style="thin"/>
    </border>
    <border>
      <left style="hair">
        <color indexed="54"/>
      </left>
      <right style="hair">
        <color indexed="54"/>
      </right>
      <top style="hair">
        <color indexed="54"/>
      </top>
      <bottom style="thin"/>
    </border>
    <border>
      <left style="hair">
        <color indexed="54"/>
      </left>
      <right style="thin">
        <color indexed="54"/>
      </right>
      <top style="hair">
        <color indexed="54"/>
      </top>
      <bottom style="thin"/>
    </border>
    <border>
      <left style="hair"/>
      <right style="hair"/>
      <top>
        <color indexed="63"/>
      </top>
      <bottom style="hair"/>
    </border>
    <border>
      <left style="hair"/>
      <right style="hair"/>
      <top style="hair"/>
      <bottom style="hair"/>
    </border>
    <border>
      <left style="thin">
        <color indexed="54"/>
      </left>
      <right style="hair"/>
      <top style="thin"/>
      <bottom style="thin"/>
    </border>
    <border>
      <left>
        <color indexed="63"/>
      </left>
      <right style="hair"/>
      <top style="thin"/>
      <bottom style="thin"/>
    </border>
    <border>
      <left style="thin">
        <color indexed="54"/>
      </left>
      <right>
        <color indexed="63"/>
      </right>
      <top style="thin"/>
      <bottom>
        <color indexed="63"/>
      </bottom>
    </border>
    <border>
      <left>
        <color indexed="63"/>
      </left>
      <right style="thin">
        <color indexed="54"/>
      </right>
      <top style="thin"/>
      <bottom>
        <color indexed="63"/>
      </bottom>
    </border>
    <border>
      <left>
        <color indexed="63"/>
      </left>
      <right>
        <color indexed="63"/>
      </right>
      <top style="thin"/>
      <bottom>
        <color indexed="63"/>
      </bottom>
    </border>
    <border>
      <left>
        <color indexed="63"/>
      </left>
      <right style="hair"/>
      <top style="thin">
        <color indexed="54"/>
      </top>
      <bottom style="hair"/>
    </border>
    <border>
      <left>
        <color indexed="63"/>
      </left>
      <right style="thin">
        <color indexed="54"/>
      </right>
      <top style="thin">
        <color indexed="54"/>
      </top>
      <bottom style="hair"/>
    </border>
    <border>
      <left>
        <color indexed="63"/>
      </left>
      <right style="hair"/>
      <top>
        <color indexed="63"/>
      </top>
      <bottom>
        <color indexed="63"/>
      </bottom>
    </border>
    <border>
      <left style="hair"/>
      <right style="hair"/>
      <top>
        <color indexed="63"/>
      </top>
      <bottom>
        <color indexed="63"/>
      </bottom>
    </border>
    <border>
      <left style="hair"/>
      <right style="thin">
        <color indexed="54"/>
      </right>
      <top>
        <color indexed="63"/>
      </top>
      <bottom>
        <color indexed="63"/>
      </bottom>
    </border>
    <border>
      <left style="thin">
        <color indexed="54"/>
      </left>
      <right style="thin">
        <color indexed="54"/>
      </right>
      <top style="thin"/>
      <bottom style="thin"/>
    </border>
    <border>
      <left>
        <color indexed="63"/>
      </left>
      <right style="hair"/>
      <top style="thin"/>
      <bottom>
        <color indexed="63"/>
      </bottom>
    </border>
    <border>
      <left style="thin">
        <color indexed="54"/>
      </left>
      <right style="thin">
        <color indexed="54"/>
      </right>
      <top style="thin">
        <color indexed="54"/>
      </top>
      <bottom style="thin"/>
    </border>
    <border>
      <left style="thin">
        <color indexed="54"/>
      </left>
      <right style="thin">
        <color indexed="54"/>
      </right>
      <top>
        <color indexed="63"/>
      </top>
      <bottom>
        <color indexed="63"/>
      </bottom>
    </border>
    <border>
      <left style="thin">
        <color indexed="54"/>
      </left>
      <right style="thin">
        <color indexed="54"/>
      </right>
      <top style="thin"/>
      <bottom>
        <color indexed="63"/>
      </bottom>
    </border>
    <border>
      <left style="thin">
        <color indexed="54"/>
      </left>
      <right style="thin">
        <color indexed="54"/>
      </right>
      <top style="thin">
        <color indexed="54"/>
      </top>
      <bottom>
        <color indexed="63"/>
      </bottom>
    </border>
    <border>
      <left style="thin">
        <color indexed="54"/>
      </left>
      <right style="thin">
        <color indexed="54"/>
      </right>
      <top>
        <color indexed="63"/>
      </top>
      <bottom style="thin"/>
    </border>
    <border>
      <left style="thin">
        <color indexed="54"/>
      </left>
      <right style="thin">
        <color indexed="54"/>
      </right>
      <top>
        <color indexed="63"/>
      </top>
      <bottom style="thin">
        <color indexed="54"/>
      </bottom>
    </border>
    <border>
      <left style="hair"/>
      <right style="hair"/>
      <top style="hair"/>
      <bottom style="thin">
        <color indexed="54"/>
      </bottom>
    </border>
    <border>
      <left style="hair"/>
      <right style="thin">
        <color indexed="54"/>
      </right>
      <top style="hair"/>
      <bottom style="thin">
        <color indexed="54"/>
      </bottom>
    </border>
    <border>
      <left style="hair"/>
      <right style="hair"/>
      <top style="thin"/>
      <bottom style="hair"/>
    </border>
    <border>
      <left style="hair"/>
      <right style="thin">
        <color indexed="54"/>
      </right>
      <top style="thin"/>
      <bottom style="hair"/>
    </border>
    <border>
      <left style="thin">
        <color indexed="22"/>
      </left>
      <right style="thin">
        <color indexed="22"/>
      </right>
      <top style="thin">
        <color indexed="22"/>
      </top>
      <bottom style="thin">
        <color indexed="22"/>
      </bottom>
    </border>
    <border>
      <left style="thin">
        <color indexed="54"/>
      </left>
      <right>
        <color indexed="63"/>
      </right>
      <top style="thin">
        <color indexed="54"/>
      </top>
      <bottom style="hair">
        <color indexed="54"/>
      </bottom>
    </border>
    <border>
      <left>
        <color indexed="63"/>
      </left>
      <right>
        <color indexed="63"/>
      </right>
      <top style="thin">
        <color indexed="54"/>
      </top>
      <bottom style="hair">
        <color indexed="54"/>
      </bottom>
    </border>
    <border>
      <left>
        <color indexed="63"/>
      </left>
      <right style="thin">
        <color indexed="54"/>
      </right>
      <top style="thin">
        <color indexed="54"/>
      </top>
      <bottom style="hair">
        <color indexed="54"/>
      </bottom>
    </border>
    <border>
      <left style="thin">
        <color indexed="54"/>
      </left>
      <right>
        <color indexed="63"/>
      </right>
      <top>
        <color indexed="63"/>
      </top>
      <bottom style="hair"/>
    </border>
    <border>
      <left style="thin">
        <color indexed="54"/>
      </left>
      <right>
        <color indexed="63"/>
      </right>
      <top style="hair"/>
      <bottom style="hair"/>
    </border>
    <border>
      <left style="thin">
        <color indexed="54"/>
      </left>
      <right>
        <color indexed="63"/>
      </right>
      <top style="hair"/>
      <bottom style="thin">
        <color indexed="54"/>
      </bottom>
    </border>
    <border>
      <left style="hair"/>
      <right style="thin">
        <color indexed="54"/>
      </right>
      <top style="hair"/>
      <bottom style="hair"/>
    </border>
    <border>
      <left style="hair"/>
      <right style="thin">
        <color indexed="54"/>
      </right>
      <top>
        <color indexed="63"/>
      </top>
      <bottom style="hair"/>
    </border>
    <border>
      <left style="thin">
        <color indexed="54"/>
      </left>
      <right style="hair"/>
      <top style="hair">
        <color indexed="54"/>
      </top>
      <bottom>
        <color indexed="63"/>
      </bottom>
    </border>
    <border>
      <left>
        <color indexed="63"/>
      </left>
      <right style="hair"/>
      <top style="hair">
        <color indexed="54"/>
      </top>
      <bottom>
        <color indexed="63"/>
      </bottom>
    </border>
    <border>
      <left>
        <color indexed="63"/>
      </left>
      <right style="thin">
        <color indexed="54"/>
      </right>
      <top style="hair">
        <color indexed="54"/>
      </top>
      <bottom>
        <color indexed="63"/>
      </bottom>
    </border>
    <border>
      <left style="hair"/>
      <right style="hair"/>
      <top style="thin"/>
      <bottom style="thin"/>
    </border>
    <border>
      <left style="hair"/>
      <right style="thin">
        <color indexed="54"/>
      </right>
      <top style="thin"/>
      <bottom style="thin"/>
    </border>
    <border>
      <left style="thin">
        <color indexed="54"/>
      </left>
      <right style="hair"/>
      <top style="thin"/>
      <bottom style="thin">
        <color indexed="8"/>
      </bottom>
    </border>
    <border>
      <left style="thin">
        <color indexed="54"/>
      </left>
      <right style="hair"/>
      <top style="thin">
        <color indexed="8"/>
      </top>
      <bottom style="thin">
        <color indexed="8"/>
      </bottom>
    </border>
    <border>
      <left style="hair"/>
      <right style="hair"/>
      <top style="thin">
        <color indexed="8"/>
      </top>
      <bottom style="thin">
        <color indexed="8"/>
      </bottom>
    </border>
    <border>
      <left style="hair"/>
      <right style="thin">
        <color indexed="54"/>
      </right>
      <top style="thin">
        <color indexed="8"/>
      </top>
      <bottom style="thin">
        <color indexed="8"/>
      </bottom>
    </border>
    <border>
      <left style="thin">
        <color indexed="54"/>
      </left>
      <right style="thin">
        <color indexed="54"/>
      </right>
      <top style="thin"/>
      <bottom style="thin">
        <color indexed="8"/>
      </bottom>
    </border>
    <border>
      <left style="thin">
        <color indexed="54"/>
      </left>
      <right style="thin">
        <color indexed="54"/>
      </right>
      <top style="thin">
        <color indexed="8"/>
      </top>
      <bottom style="thin">
        <color indexed="8"/>
      </bottom>
    </border>
    <border>
      <left style="thin">
        <color indexed="54"/>
      </left>
      <right>
        <color indexed="63"/>
      </right>
      <top style="thin">
        <color indexed="54"/>
      </top>
      <bottom style="thin"/>
    </border>
    <border>
      <left style="thin"/>
      <right>
        <color indexed="63"/>
      </right>
      <top style="medium"/>
      <bottom style="thin"/>
    </border>
    <border>
      <left style="thin"/>
      <right style="hair"/>
      <top style="hair"/>
      <bottom style="hair"/>
    </border>
    <border>
      <left style="thin"/>
      <right style="hair"/>
      <top style="thin"/>
      <bottom style="thin"/>
    </border>
    <border>
      <left style="thin"/>
      <right>
        <color indexed="63"/>
      </right>
      <top style="thin"/>
      <bottom>
        <color indexed="63"/>
      </bottom>
    </border>
    <border>
      <left style="thin"/>
      <right style="hair"/>
      <top style="thin">
        <color indexed="54"/>
      </top>
      <bottom style="hair"/>
    </border>
    <border>
      <left style="thin"/>
      <right style="hair"/>
      <top style="hair"/>
      <bottom style="thin"/>
    </border>
    <border>
      <left style="thin">
        <color indexed="54"/>
      </left>
      <right style="thin">
        <color indexed="54"/>
      </right>
      <top style="thin">
        <color indexed="54"/>
      </top>
      <bottom style="medium"/>
    </border>
    <border>
      <left style="thin">
        <color indexed="54"/>
      </left>
      <right style="thin">
        <color indexed="54"/>
      </right>
      <top style="thin"/>
      <bottom style="hair"/>
    </border>
    <border>
      <left style="thin">
        <color indexed="54"/>
      </left>
      <right style="thin">
        <color indexed="54"/>
      </right>
      <top style="hair"/>
      <bottom style="hair"/>
    </border>
    <border>
      <left style="thin">
        <color indexed="54"/>
      </left>
      <right style="thin">
        <color indexed="54"/>
      </right>
      <top style="hair"/>
      <bottom style="thin"/>
    </border>
    <border>
      <left style="thin">
        <color indexed="54"/>
      </left>
      <right style="thin">
        <color indexed="54"/>
      </right>
      <top>
        <color indexed="63"/>
      </top>
      <bottom style="hair"/>
    </border>
    <border>
      <left style="thin">
        <color indexed="54"/>
      </left>
      <right style="thin">
        <color indexed="54"/>
      </right>
      <top style="hair"/>
      <bottom style="thin">
        <color indexed="54"/>
      </bottom>
    </border>
    <border>
      <left style="hair"/>
      <right style="hair"/>
      <top>
        <color indexed="63"/>
      </top>
      <bottom style="thin">
        <color indexed="54"/>
      </bottom>
    </border>
    <border>
      <left style="hair"/>
      <right style="thin">
        <color indexed="54"/>
      </right>
      <top>
        <color indexed="63"/>
      </top>
      <bottom style="thin">
        <color indexed="54"/>
      </bottom>
    </border>
    <border>
      <left style="thin">
        <color indexed="54"/>
      </left>
      <right style="hair">
        <color indexed="54"/>
      </right>
      <top style="thin"/>
      <bottom style="thin"/>
    </border>
    <border>
      <left style="hair">
        <color indexed="54"/>
      </left>
      <right style="hair">
        <color indexed="54"/>
      </right>
      <top style="thin"/>
      <bottom style="thin"/>
    </border>
    <border>
      <left style="hair">
        <color indexed="54"/>
      </left>
      <right style="thin">
        <color indexed="54"/>
      </right>
      <top style="thin"/>
      <bottom style="thin"/>
    </border>
    <border>
      <left style="thin">
        <color indexed="54"/>
      </left>
      <right style="hair">
        <color indexed="54"/>
      </right>
      <top>
        <color indexed="63"/>
      </top>
      <bottom style="thin"/>
    </border>
    <border>
      <left style="hair">
        <color indexed="54"/>
      </left>
      <right style="hair">
        <color indexed="54"/>
      </right>
      <top>
        <color indexed="63"/>
      </top>
      <bottom style="thin"/>
    </border>
    <border>
      <left style="hair">
        <color indexed="54"/>
      </left>
      <right style="thin">
        <color indexed="54"/>
      </right>
      <top>
        <color indexed="63"/>
      </top>
      <bottom style="thin"/>
    </border>
    <border>
      <left style="thin">
        <color indexed="54"/>
      </left>
      <right style="thin">
        <color indexed="54"/>
      </right>
      <top>
        <color indexed="63"/>
      </top>
      <bottom style="medium"/>
    </border>
    <border>
      <left style="thin">
        <color indexed="54"/>
      </left>
      <right style="hair">
        <color indexed="54"/>
      </right>
      <top style="thin"/>
      <bottom>
        <color indexed="63"/>
      </bottom>
    </border>
    <border>
      <left style="hair">
        <color indexed="54"/>
      </left>
      <right style="hair">
        <color indexed="54"/>
      </right>
      <top style="thin"/>
      <bottom>
        <color indexed="63"/>
      </bottom>
    </border>
    <border>
      <left style="hair">
        <color indexed="54"/>
      </left>
      <right style="thin">
        <color indexed="54"/>
      </right>
      <top style="thin"/>
      <bottom>
        <color indexed="63"/>
      </bottom>
    </border>
    <border>
      <left style="thin">
        <color indexed="54"/>
      </left>
      <right style="hair">
        <color indexed="54"/>
      </right>
      <top style="hair"/>
      <bottom>
        <color indexed="63"/>
      </bottom>
    </border>
    <border>
      <left style="hair">
        <color indexed="54"/>
      </left>
      <right style="hair">
        <color indexed="54"/>
      </right>
      <top style="hair"/>
      <bottom>
        <color indexed="63"/>
      </bottom>
    </border>
    <border>
      <left style="hair">
        <color indexed="54"/>
      </left>
      <right style="thin">
        <color indexed="54"/>
      </right>
      <top style="hair"/>
      <bottom>
        <color indexed="63"/>
      </bottom>
    </border>
    <border>
      <left style="thin">
        <color indexed="54"/>
      </left>
      <right style="hair">
        <color indexed="54"/>
      </right>
      <top>
        <color indexed="63"/>
      </top>
      <bottom>
        <color indexed="63"/>
      </bottom>
    </border>
    <border>
      <left style="hair">
        <color indexed="54"/>
      </left>
      <right style="hair">
        <color indexed="54"/>
      </right>
      <top>
        <color indexed="63"/>
      </top>
      <bottom>
        <color indexed="63"/>
      </bottom>
    </border>
    <border>
      <left style="hair">
        <color indexed="54"/>
      </left>
      <right style="thin">
        <color indexed="54"/>
      </right>
      <top>
        <color indexed="63"/>
      </top>
      <bottom>
        <color indexed="63"/>
      </bottom>
    </border>
    <border>
      <left style="thin">
        <color indexed="54"/>
      </left>
      <right style="hair">
        <color indexed="54"/>
      </right>
      <top style="hair"/>
      <bottom style="thin"/>
    </border>
    <border>
      <left style="hair">
        <color indexed="54"/>
      </left>
      <right style="hair">
        <color indexed="54"/>
      </right>
      <top style="hair"/>
      <bottom style="thin"/>
    </border>
    <border>
      <left style="hair">
        <color indexed="54"/>
      </left>
      <right style="thin">
        <color indexed="54"/>
      </right>
      <top style="hair"/>
      <bottom style="thin"/>
    </border>
    <border>
      <left>
        <color indexed="63"/>
      </left>
      <right>
        <color indexed="63"/>
      </right>
      <top style="thin"/>
      <bottom style="thin">
        <color indexed="54"/>
      </bottom>
    </border>
    <border>
      <left>
        <color indexed="63"/>
      </left>
      <right style="thin">
        <color indexed="54"/>
      </right>
      <top style="thin"/>
      <bottom style="thin">
        <color indexed="54"/>
      </bottom>
    </border>
    <border>
      <left style="thin">
        <color indexed="54"/>
      </left>
      <right style="hair">
        <color indexed="54"/>
      </right>
      <top style="thin"/>
      <bottom style="thin">
        <color indexed="54"/>
      </bottom>
    </border>
    <border>
      <left style="hair">
        <color indexed="54"/>
      </left>
      <right style="hair">
        <color indexed="54"/>
      </right>
      <top style="hair">
        <color indexed="54"/>
      </top>
      <bottom style="thin">
        <color indexed="54"/>
      </bottom>
    </border>
    <border>
      <left style="hair">
        <color indexed="54"/>
      </left>
      <right style="thin">
        <color indexed="54"/>
      </right>
      <top style="hair">
        <color indexed="54"/>
      </top>
      <bottom style="thin">
        <color indexed="54"/>
      </bottom>
    </border>
    <border>
      <left>
        <color indexed="63"/>
      </left>
      <right style="hair">
        <color indexed="54"/>
      </right>
      <top style="hair">
        <color indexed="54"/>
      </top>
      <bottom style="thin">
        <color indexed="54"/>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6" fillId="0" borderId="0">
      <alignment/>
      <protection/>
    </xf>
    <xf numFmtId="0" fontId="0" fillId="0" borderId="0">
      <alignment/>
      <protection/>
    </xf>
    <xf numFmtId="0" fontId="26" fillId="0" borderId="0">
      <alignment/>
      <protection/>
    </xf>
    <xf numFmtId="9" fontId="0" fillId="0" borderId="0" applyFont="0" applyFill="0" applyBorder="0" applyAlignment="0" applyProtection="0"/>
  </cellStyleXfs>
  <cellXfs count="524">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vertical="top" wrapText="1"/>
    </xf>
    <xf numFmtId="0" fontId="7" fillId="0" borderId="0" xfId="20" applyFont="1" applyAlignment="1">
      <alignment vertical="top" wrapText="1"/>
    </xf>
    <xf numFmtId="0" fontId="1" fillId="0" borderId="0" xfId="0" applyFont="1" applyAlignment="1">
      <alignment vertical="top"/>
    </xf>
    <xf numFmtId="0" fontId="1" fillId="0" borderId="0" xfId="0" applyFont="1" applyAlignment="1">
      <alignment horizontal="center" vertical="top"/>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0" borderId="0" xfId="0" applyFont="1" applyAlignment="1">
      <alignment vertical="center"/>
    </xf>
    <xf numFmtId="0" fontId="2" fillId="0" borderId="0" xfId="0" applyFont="1" applyAlignment="1">
      <alignment vertical="top"/>
    </xf>
    <xf numFmtId="0" fontId="0" fillId="0" borderId="0" xfId="0" applyFont="1" applyFill="1" applyAlignment="1">
      <alignment/>
    </xf>
    <xf numFmtId="0" fontId="1" fillId="3" borderId="3" xfId="0" applyFont="1" applyFill="1" applyBorder="1" applyAlignment="1">
      <alignment horizontal="center" vertical="top"/>
    </xf>
    <xf numFmtId="0" fontId="0" fillId="3" borderId="0" xfId="0" applyFont="1" applyFill="1" applyBorder="1" applyAlignment="1">
      <alignment/>
    </xf>
    <xf numFmtId="0" fontId="5" fillId="0" borderId="0" xfId="20" applyFont="1" applyFill="1" applyAlignment="1">
      <alignment vertical="top"/>
    </xf>
    <xf numFmtId="0" fontId="5" fillId="0" borderId="0" xfId="20" applyAlignment="1">
      <alignment vertical="top" wrapText="1"/>
    </xf>
    <xf numFmtId="0" fontId="1" fillId="3" borderId="4" xfId="0" applyFont="1" applyFill="1" applyBorder="1" applyAlignment="1">
      <alignment horizontal="center" vertical="top"/>
    </xf>
    <xf numFmtId="0" fontId="1" fillId="3" borderId="5" xfId="0" applyFont="1" applyFill="1" applyBorder="1" applyAlignment="1">
      <alignment horizontal="center" vertical="top"/>
    </xf>
    <xf numFmtId="0" fontId="1" fillId="3" borderId="6" xfId="0" applyFont="1" applyFill="1" applyBorder="1" applyAlignment="1">
      <alignment horizontal="center" vertical="top"/>
    </xf>
    <xf numFmtId="0" fontId="11" fillId="0" borderId="0" xfId="0" applyFont="1" applyAlignment="1">
      <alignment/>
    </xf>
    <xf numFmtId="0" fontId="5" fillId="0" borderId="0" xfId="20" applyFont="1" applyAlignment="1">
      <alignment/>
    </xf>
    <xf numFmtId="0" fontId="8" fillId="4" borderId="7" xfId="0" applyFont="1" applyFill="1" applyBorder="1" applyAlignment="1">
      <alignment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1" fillId="2" borderId="10" xfId="0" applyFont="1" applyFill="1" applyBorder="1" applyAlignment="1">
      <alignment horizontal="center" vertical="top"/>
    </xf>
    <xf numFmtId="0" fontId="1" fillId="3" borderId="11" xfId="0" applyFont="1" applyFill="1" applyBorder="1" applyAlignment="1">
      <alignment horizontal="center" vertical="top"/>
    </xf>
    <xf numFmtId="0" fontId="1" fillId="2" borderId="12" xfId="0" applyFont="1" applyFill="1" applyBorder="1" applyAlignment="1">
      <alignment horizontal="center" vertical="top"/>
    </xf>
    <xf numFmtId="0" fontId="1" fillId="3" borderId="13" xfId="0" applyFont="1" applyFill="1" applyBorder="1" applyAlignment="1">
      <alignment horizontal="center" vertical="top"/>
    </xf>
    <xf numFmtId="0" fontId="8" fillId="4" borderId="9" xfId="0" applyFont="1" applyFill="1" applyBorder="1" applyAlignment="1">
      <alignment vertical="center"/>
    </xf>
    <xf numFmtId="0" fontId="1" fillId="2" borderId="10" xfId="0" applyFont="1" applyFill="1" applyBorder="1" applyAlignment="1">
      <alignment vertical="top"/>
    </xf>
    <xf numFmtId="0" fontId="1" fillId="2" borderId="12" xfId="0" applyFont="1" applyFill="1" applyBorder="1" applyAlignment="1">
      <alignment vertical="top"/>
    </xf>
    <xf numFmtId="0" fontId="15" fillId="5" borderId="14" xfId="0" applyFont="1" applyFill="1" applyBorder="1" applyAlignment="1">
      <alignment vertical="top"/>
    </xf>
    <xf numFmtId="0" fontId="8" fillId="5" borderId="15" xfId="0" applyFont="1" applyFill="1" applyBorder="1" applyAlignment="1">
      <alignment vertical="top"/>
    </xf>
    <xf numFmtId="0" fontId="8" fillId="5" borderId="15" xfId="0" applyFont="1" applyFill="1" applyBorder="1" applyAlignment="1">
      <alignment horizontal="center" vertical="top"/>
    </xf>
    <xf numFmtId="0" fontId="2" fillId="2" borderId="16" xfId="0" applyFont="1" applyFill="1" applyBorder="1" applyAlignment="1">
      <alignment vertical="top"/>
    </xf>
    <xf numFmtId="0" fontId="2" fillId="2" borderId="17" xfId="0" applyFont="1" applyFill="1" applyBorder="1" applyAlignment="1">
      <alignment vertical="top"/>
    </xf>
    <xf numFmtId="0" fontId="1" fillId="3" borderId="0" xfId="0" applyFont="1" applyFill="1" applyBorder="1" applyAlignment="1">
      <alignment horizontal="center" vertical="top"/>
    </xf>
    <xf numFmtId="0" fontId="1" fillId="0" borderId="0" xfId="0" applyFont="1" applyFill="1" applyBorder="1" applyAlignment="1">
      <alignment horizontal="center" vertical="top"/>
    </xf>
    <xf numFmtId="0" fontId="8" fillId="0" borderId="0" xfId="0" applyFont="1" applyFill="1" applyBorder="1" applyAlignment="1">
      <alignment horizontal="center" vertical="top"/>
    </xf>
    <xf numFmtId="0" fontId="8" fillId="0" borderId="0" xfId="0" applyFont="1" applyFill="1" applyBorder="1" applyAlignment="1">
      <alignment horizontal="center" vertical="center"/>
    </xf>
    <xf numFmtId="184" fontId="0" fillId="0" borderId="0" xfId="24" applyNumberFormat="1" applyFont="1" applyFill="1" applyBorder="1" applyAlignment="1">
      <alignment horizontal="center" vertical="top"/>
    </xf>
    <xf numFmtId="184" fontId="1" fillId="0" borderId="0" xfId="24" applyNumberFormat="1" applyFont="1" applyFill="1" applyBorder="1" applyAlignment="1">
      <alignment horizontal="center" vertical="top"/>
    </xf>
    <xf numFmtId="0" fontId="1" fillId="0" borderId="0" xfId="0" applyFont="1" applyFill="1" applyAlignment="1">
      <alignment horizontal="center" vertical="top"/>
    </xf>
    <xf numFmtId="0" fontId="2" fillId="0" borderId="0" xfId="0" applyFont="1" applyAlignment="1">
      <alignment/>
    </xf>
    <xf numFmtId="0" fontId="0" fillId="3" borderId="0" xfId="0" applyFont="1" applyFill="1" applyBorder="1" applyAlignment="1">
      <alignment vertical="top"/>
    </xf>
    <xf numFmtId="0" fontId="0" fillId="3" borderId="18" xfId="0" applyFont="1" applyFill="1" applyBorder="1" applyAlignment="1">
      <alignment vertical="top"/>
    </xf>
    <xf numFmtId="184" fontId="0" fillId="3" borderId="19" xfId="24" applyNumberFormat="1" applyFont="1" applyFill="1" applyBorder="1" applyAlignment="1">
      <alignment horizontal="center" vertical="top"/>
    </xf>
    <xf numFmtId="184" fontId="0" fillId="3" borderId="20" xfId="24" applyNumberFormat="1" applyFont="1" applyFill="1" applyBorder="1" applyAlignment="1">
      <alignment horizontal="center" vertical="top"/>
    </xf>
    <xf numFmtId="0" fontId="1" fillId="0" borderId="19" xfId="0" applyFont="1" applyBorder="1" applyAlignment="1">
      <alignment horizontal="left" vertical="top" wrapText="1"/>
    </xf>
    <xf numFmtId="184" fontId="1" fillId="3" borderId="19" xfId="24" applyNumberFormat="1" applyFont="1" applyFill="1" applyBorder="1" applyAlignment="1">
      <alignment horizontal="center" vertical="top"/>
    </xf>
    <xf numFmtId="184" fontId="1" fillId="3" borderId="20" xfId="24" applyNumberFormat="1" applyFont="1" applyFill="1" applyBorder="1" applyAlignment="1">
      <alignment horizontal="center" vertical="top"/>
    </xf>
    <xf numFmtId="0" fontId="0" fillId="3" borderId="21" xfId="0" applyFont="1" applyFill="1" applyBorder="1" applyAlignment="1">
      <alignment vertical="top"/>
    </xf>
    <xf numFmtId="184" fontId="0" fillId="3" borderId="22" xfId="24" applyNumberFormat="1" applyFont="1" applyFill="1" applyBorder="1" applyAlignment="1">
      <alignment horizontal="center" vertical="top"/>
    </xf>
    <xf numFmtId="184" fontId="0" fillId="3" borderId="23" xfId="24" applyNumberFormat="1" applyFont="1" applyFill="1" applyBorder="1" applyAlignment="1">
      <alignment horizontal="center" vertical="top"/>
    </xf>
    <xf numFmtId="0" fontId="0" fillId="3" borderId="24" xfId="0" applyFont="1" applyFill="1" applyBorder="1" applyAlignment="1">
      <alignment vertical="top"/>
    </xf>
    <xf numFmtId="0" fontId="1" fillId="0" borderId="25" xfId="0" applyFont="1" applyBorder="1" applyAlignment="1">
      <alignment vertical="top" wrapText="1"/>
    </xf>
    <xf numFmtId="184" fontId="0" fillId="3" borderId="25" xfId="24" applyNumberFormat="1" applyFont="1" applyFill="1" applyBorder="1" applyAlignment="1">
      <alignment horizontal="center" vertical="top"/>
    </xf>
    <xf numFmtId="184" fontId="0" fillId="3" borderId="26" xfId="24" applyNumberFormat="1" applyFont="1" applyFill="1" applyBorder="1" applyAlignment="1">
      <alignment horizontal="center" vertical="top"/>
    </xf>
    <xf numFmtId="0" fontId="12" fillId="4" borderId="27" xfId="0" applyFont="1" applyFill="1" applyBorder="1" applyAlignment="1">
      <alignment/>
    </xf>
    <xf numFmtId="0" fontId="12" fillId="4" borderId="28" xfId="0" applyFont="1" applyFill="1" applyBorder="1" applyAlignment="1">
      <alignment/>
    </xf>
    <xf numFmtId="0" fontId="8" fillId="4" borderId="29" xfId="0" applyFont="1" applyFill="1" applyBorder="1" applyAlignment="1">
      <alignment horizontal="center" vertical="center"/>
    </xf>
    <xf numFmtId="0" fontId="8" fillId="4" borderId="28" xfId="0" applyFont="1" applyFill="1" applyBorder="1" applyAlignment="1">
      <alignment horizontal="center" vertical="center"/>
    </xf>
    <xf numFmtId="0" fontId="1" fillId="2" borderId="16" xfId="0" applyFont="1" applyFill="1" applyBorder="1" applyAlignment="1">
      <alignment vertical="top"/>
    </xf>
    <xf numFmtId="0" fontId="1" fillId="2" borderId="17" xfId="0" applyFont="1" applyFill="1" applyBorder="1" applyAlignment="1">
      <alignment vertical="top"/>
    </xf>
    <xf numFmtId="0" fontId="16" fillId="5" borderId="14" xfId="0" applyFont="1" applyFill="1" applyBorder="1" applyAlignment="1">
      <alignment vertical="top"/>
    </xf>
    <xf numFmtId="0" fontId="1" fillId="5" borderId="15" xfId="0" applyFont="1" applyFill="1" applyBorder="1" applyAlignment="1">
      <alignment vertical="top"/>
    </xf>
    <xf numFmtId="0" fontId="1" fillId="5" borderId="15" xfId="0" applyFont="1" applyFill="1" applyBorder="1" applyAlignment="1">
      <alignment horizontal="center" vertical="top"/>
    </xf>
    <xf numFmtId="0" fontId="12" fillId="4" borderId="30" xfId="0" applyFont="1" applyFill="1" applyBorder="1" applyAlignment="1">
      <alignment/>
    </xf>
    <xf numFmtId="0" fontId="1" fillId="2" borderId="0" xfId="0" applyFont="1" applyFill="1" applyBorder="1" applyAlignment="1">
      <alignment vertical="top"/>
    </xf>
    <xf numFmtId="0" fontId="1" fillId="3" borderId="0" xfId="0" applyFont="1" applyFill="1" applyBorder="1" applyAlignment="1">
      <alignment vertical="top"/>
    </xf>
    <xf numFmtId="0" fontId="1" fillId="2" borderId="31" xfId="0" applyFont="1" applyFill="1" applyBorder="1" applyAlignment="1">
      <alignment vertical="top"/>
    </xf>
    <xf numFmtId="0" fontId="1" fillId="2" borderId="32" xfId="0" applyFont="1" applyFill="1" applyBorder="1" applyAlignment="1">
      <alignment vertical="top"/>
    </xf>
    <xf numFmtId="0" fontId="1" fillId="2" borderId="33" xfId="0" applyFont="1" applyFill="1" applyBorder="1" applyAlignment="1">
      <alignment horizontal="center" vertical="top"/>
    </xf>
    <xf numFmtId="0" fontId="1" fillId="2" borderId="5" xfId="0" applyFont="1" applyFill="1" applyBorder="1" applyAlignment="1">
      <alignment horizontal="center" vertical="top"/>
    </xf>
    <xf numFmtId="0" fontId="1" fillId="2" borderId="34" xfId="0" applyFont="1" applyFill="1" applyBorder="1" applyAlignment="1">
      <alignment vertical="top"/>
    </xf>
    <xf numFmtId="0" fontId="1" fillId="2" borderId="35" xfId="0" applyFont="1" applyFill="1" applyBorder="1" applyAlignment="1">
      <alignment vertical="top"/>
    </xf>
    <xf numFmtId="0" fontId="1" fillId="2" borderId="36" xfId="0" applyFont="1" applyFill="1" applyBorder="1" applyAlignment="1">
      <alignment horizontal="center" vertical="top"/>
    </xf>
    <xf numFmtId="0" fontId="1" fillId="2" borderId="1" xfId="0" applyFont="1" applyFill="1" applyBorder="1" applyAlignment="1">
      <alignment vertical="top"/>
    </xf>
    <xf numFmtId="0" fontId="1" fillId="2" borderId="2" xfId="0" applyFont="1" applyFill="1" applyBorder="1" applyAlignment="1">
      <alignment vertical="top"/>
    </xf>
    <xf numFmtId="0" fontId="1" fillId="0" borderId="37" xfId="0" applyFont="1" applyBorder="1" applyAlignment="1">
      <alignment vertical="top" wrapText="1"/>
    </xf>
    <xf numFmtId="0" fontId="1" fillId="0" borderId="19" xfId="0" applyFont="1" applyBorder="1" applyAlignment="1">
      <alignment horizontal="center" vertical="top" wrapText="1"/>
    </xf>
    <xf numFmtId="0" fontId="1" fillId="0" borderId="38" xfId="0" applyFont="1" applyBorder="1" applyAlignment="1">
      <alignment vertical="top" wrapText="1"/>
    </xf>
    <xf numFmtId="0" fontId="1" fillId="0" borderId="39" xfId="0" applyFont="1" applyBorder="1" applyAlignment="1">
      <alignment vertical="top" wrapText="1"/>
    </xf>
    <xf numFmtId="0" fontId="1" fillId="0" borderId="25" xfId="0" applyFont="1" applyBorder="1" applyAlignment="1">
      <alignment horizontal="center" vertical="top" wrapText="1"/>
    </xf>
    <xf numFmtId="0" fontId="8" fillId="4" borderId="40" xfId="0" applyFont="1" applyFill="1" applyBorder="1" applyAlignment="1">
      <alignment vertical="top"/>
    </xf>
    <xf numFmtId="0" fontId="8" fillId="4" borderId="40" xfId="0" applyFont="1" applyFill="1" applyBorder="1" applyAlignment="1">
      <alignment horizontal="center" vertical="top"/>
    </xf>
    <xf numFmtId="0" fontId="8" fillId="4" borderId="41" xfId="0" applyFont="1" applyFill="1" applyBorder="1" applyAlignment="1">
      <alignment horizontal="center" vertical="top"/>
    </xf>
    <xf numFmtId="0" fontId="8" fillId="4" borderId="42" xfId="0" applyFont="1" applyFill="1" applyBorder="1" applyAlignment="1">
      <alignment vertical="top"/>
    </xf>
    <xf numFmtId="0" fontId="8" fillId="4" borderId="34" xfId="0" applyFont="1" applyFill="1" applyBorder="1" applyAlignment="1">
      <alignment vertical="top" wrapText="1"/>
    </xf>
    <xf numFmtId="0" fontId="8" fillId="4" borderId="43" xfId="0" applyFont="1" applyFill="1" applyBorder="1" applyAlignment="1">
      <alignment vertical="top"/>
    </xf>
    <xf numFmtId="0" fontId="8" fillId="4" borderId="43" xfId="0" applyFont="1" applyFill="1" applyBorder="1" applyAlignment="1">
      <alignment horizontal="center" vertical="top"/>
    </xf>
    <xf numFmtId="0" fontId="8" fillId="4" borderId="35" xfId="0" applyFont="1" applyFill="1" applyBorder="1" applyAlignment="1">
      <alignment horizontal="center" vertical="top"/>
    </xf>
    <xf numFmtId="0" fontId="1" fillId="2" borderId="6" xfId="0" applyFont="1" applyFill="1" applyBorder="1" applyAlignment="1">
      <alignment horizontal="center" vertical="top"/>
    </xf>
    <xf numFmtId="0" fontId="1" fillId="2" borderId="43" xfId="0" applyFont="1" applyFill="1" applyBorder="1" applyAlignment="1">
      <alignment vertical="top"/>
    </xf>
    <xf numFmtId="1" fontId="9" fillId="3" borderId="0" xfId="22" applyNumberFormat="1" applyFont="1" applyFill="1" applyBorder="1" applyAlignment="1">
      <alignment horizontal="left"/>
      <protection/>
    </xf>
    <xf numFmtId="0" fontId="1" fillId="3" borderId="44" xfId="0" applyFont="1" applyFill="1" applyBorder="1" applyAlignment="1">
      <alignment vertical="top"/>
    </xf>
    <xf numFmtId="0" fontId="1" fillId="0" borderId="22" xfId="0" applyFont="1" applyBorder="1" applyAlignment="1">
      <alignment horizontal="center" vertical="top" wrapText="1"/>
    </xf>
    <xf numFmtId="0" fontId="1" fillId="2" borderId="45" xfId="0" applyFont="1" applyFill="1" applyBorder="1" applyAlignment="1">
      <alignment horizontal="center" vertical="top"/>
    </xf>
    <xf numFmtId="0" fontId="1" fillId="2" borderId="46" xfId="0" applyFont="1" applyFill="1" applyBorder="1" applyAlignment="1">
      <alignment horizontal="center" vertical="top"/>
    </xf>
    <xf numFmtId="0" fontId="1" fillId="2" borderId="47" xfId="0" applyFont="1" applyFill="1" applyBorder="1" applyAlignment="1">
      <alignment horizontal="center" vertical="top"/>
    </xf>
    <xf numFmtId="0" fontId="13" fillId="4" borderId="14" xfId="0" applyFont="1" applyFill="1" applyBorder="1" applyAlignment="1">
      <alignment/>
    </xf>
    <xf numFmtId="0" fontId="12" fillId="4" borderId="15" xfId="0" applyFont="1" applyFill="1" applyBorder="1" applyAlignment="1">
      <alignment/>
    </xf>
    <xf numFmtId="0" fontId="8" fillId="4" borderId="15" xfId="0" applyFont="1" applyFill="1" applyBorder="1" applyAlignment="1">
      <alignment horizontal="center" vertical="center"/>
    </xf>
    <xf numFmtId="0" fontId="8" fillId="4" borderId="48" xfId="0" applyFont="1" applyFill="1" applyBorder="1" applyAlignment="1">
      <alignment horizontal="center" vertical="center"/>
    </xf>
    <xf numFmtId="0" fontId="1" fillId="3" borderId="49" xfId="0" applyFont="1" applyFill="1" applyBorder="1" applyAlignment="1">
      <alignment horizontal="center" vertical="top"/>
    </xf>
    <xf numFmtId="0" fontId="1" fillId="3" borderId="45" xfId="0" applyFont="1" applyFill="1" applyBorder="1" applyAlignment="1">
      <alignment horizontal="center" vertical="top"/>
    </xf>
    <xf numFmtId="0" fontId="1" fillId="3" borderId="50" xfId="0" applyFont="1" applyFill="1" applyBorder="1" applyAlignment="1">
      <alignment horizontal="center" vertical="top"/>
    </xf>
    <xf numFmtId="0" fontId="1" fillId="2" borderId="51" xfId="0" applyFont="1" applyFill="1" applyBorder="1" applyAlignment="1">
      <alignment horizontal="center" vertical="top"/>
    </xf>
    <xf numFmtId="0" fontId="1" fillId="3" borderId="52" xfId="0" applyFont="1" applyFill="1" applyBorder="1" applyAlignment="1">
      <alignment vertical="top"/>
    </xf>
    <xf numFmtId="0" fontId="1" fillId="3" borderId="53" xfId="0" applyFont="1" applyFill="1" applyBorder="1" applyAlignment="1">
      <alignment horizontal="center" vertical="top"/>
    </xf>
    <xf numFmtId="0" fontId="1" fillId="3" borderId="54" xfId="0" applyFont="1" applyFill="1" applyBorder="1" applyAlignment="1">
      <alignment horizontal="center" vertical="top"/>
    </xf>
    <xf numFmtId="0" fontId="1" fillId="2" borderId="0" xfId="0" applyFont="1" applyFill="1" applyBorder="1" applyAlignment="1">
      <alignment/>
    </xf>
    <xf numFmtId="0" fontId="1" fillId="3" borderId="55" xfId="0" applyFont="1" applyFill="1" applyBorder="1" applyAlignment="1">
      <alignment horizontal="center" vertical="top"/>
    </xf>
    <xf numFmtId="0" fontId="1" fillId="3" borderId="56" xfId="0" applyFont="1" applyFill="1" applyBorder="1" applyAlignment="1">
      <alignment horizontal="center" vertical="top"/>
    </xf>
    <xf numFmtId="0" fontId="1" fillId="3" borderId="57" xfId="0" applyFont="1" applyFill="1" applyBorder="1" applyAlignment="1">
      <alignment horizontal="center" vertical="top"/>
    </xf>
    <xf numFmtId="0" fontId="1" fillId="3" borderId="58" xfId="0" applyFont="1" applyFill="1" applyBorder="1" applyAlignment="1">
      <alignment horizontal="center" vertical="top"/>
    </xf>
    <xf numFmtId="0" fontId="1" fillId="3" borderId="59" xfId="0" applyFont="1" applyFill="1" applyBorder="1" applyAlignment="1">
      <alignment horizontal="center" vertical="top"/>
    </xf>
    <xf numFmtId="0" fontId="1" fillId="3" borderId="60" xfId="0" applyFont="1" applyFill="1" applyBorder="1" applyAlignment="1">
      <alignment horizontal="center" vertical="top"/>
    </xf>
    <xf numFmtId="0" fontId="1" fillId="3" borderId="61" xfId="0" applyFont="1" applyFill="1" applyBorder="1" applyAlignment="1">
      <alignment horizontal="center" vertical="top"/>
    </xf>
    <xf numFmtId="0" fontId="1" fillId="3" borderId="62" xfId="0" applyFont="1" applyFill="1" applyBorder="1" applyAlignment="1">
      <alignment horizontal="center" vertical="top"/>
    </xf>
    <xf numFmtId="0" fontId="1" fillId="3" borderId="63" xfId="0" applyFont="1" applyFill="1" applyBorder="1" applyAlignment="1">
      <alignment horizontal="center" vertical="top"/>
    </xf>
    <xf numFmtId="0" fontId="17" fillId="4" borderId="44" xfId="0" applyFont="1" applyFill="1" applyBorder="1" applyAlignment="1">
      <alignment vertical="top" wrapText="1"/>
    </xf>
    <xf numFmtId="0" fontId="11" fillId="5" borderId="14" xfId="0" applyFont="1" applyFill="1" applyBorder="1" applyAlignment="1">
      <alignment/>
    </xf>
    <xf numFmtId="0" fontId="0" fillId="5" borderId="48" xfId="0" applyFill="1" applyBorder="1" applyAlignment="1">
      <alignment/>
    </xf>
    <xf numFmtId="3" fontId="1" fillId="3" borderId="6" xfId="0" applyNumberFormat="1" applyFont="1" applyFill="1" applyBorder="1" applyAlignment="1">
      <alignment horizontal="center" vertical="top"/>
    </xf>
    <xf numFmtId="3" fontId="1" fillId="3" borderId="3" xfId="0" applyNumberFormat="1" applyFont="1" applyFill="1" applyBorder="1" applyAlignment="1">
      <alignment horizontal="center" vertical="top"/>
    </xf>
    <xf numFmtId="3" fontId="1" fillId="3" borderId="11" xfId="0" applyNumberFormat="1" applyFont="1" applyFill="1" applyBorder="1" applyAlignment="1">
      <alignment horizontal="center" vertical="top"/>
    </xf>
    <xf numFmtId="3" fontId="1" fillId="3" borderId="64" xfId="0" applyNumberFormat="1" applyFont="1" applyFill="1" applyBorder="1" applyAlignment="1">
      <alignment horizontal="center" vertical="top"/>
    </xf>
    <xf numFmtId="3" fontId="1" fillId="3" borderId="5" xfId="0" applyNumberFormat="1" applyFont="1" applyFill="1" applyBorder="1" applyAlignment="1">
      <alignment horizontal="center" vertical="top"/>
    </xf>
    <xf numFmtId="3" fontId="1" fillId="3" borderId="65" xfId="0" applyNumberFormat="1" applyFont="1" applyFill="1" applyBorder="1" applyAlignment="1">
      <alignment horizontal="center" vertical="top"/>
    </xf>
    <xf numFmtId="3" fontId="1" fillId="3" borderId="13" xfId="0" applyNumberFormat="1" applyFont="1" applyFill="1" applyBorder="1" applyAlignment="1">
      <alignment horizontal="center" vertical="top"/>
    </xf>
    <xf numFmtId="3" fontId="1" fillId="2" borderId="12" xfId="0" applyNumberFormat="1" applyFont="1" applyFill="1" applyBorder="1" applyAlignment="1">
      <alignment horizontal="center" vertical="top"/>
    </xf>
    <xf numFmtId="0" fontId="2" fillId="2" borderId="1" xfId="0" applyFont="1" applyFill="1" applyBorder="1" applyAlignment="1">
      <alignment vertical="top"/>
    </xf>
    <xf numFmtId="3" fontId="2" fillId="2" borderId="1" xfId="0" applyNumberFormat="1" applyFont="1" applyFill="1" applyBorder="1" applyAlignment="1">
      <alignment horizontal="center" vertical="top"/>
    </xf>
    <xf numFmtId="0" fontId="11" fillId="0" borderId="0" xfId="0" applyFont="1" applyAlignment="1">
      <alignment/>
    </xf>
    <xf numFmtId="0" fontId="2" fillId="2" borderId="2" xfId="0" applyFont="1" applyFill="1" applyBorder="1" applyAlignment="1">
      <alignment vertical="top"/>
    </xf>
    <xf numFmtId="3" fontId="2" fillId="2" borderId="2" xfId="0" applyNumberFormat="1" applyFont="1" applyFill="1" applyBorder="1" applyAlignment="1">
      <alignment horizontal="center" vertical="top"/>
    </xf>
    <xf numFmtId="3" fontId="2" fillId="2" borderId="12" xfId="0" applyNumberFormat="1" applyFont="1" applyFill="1" applyBorder="1" applyAlignment="1">
      <alignment horizontal="center" vertical="top"/>
    </xf>
    <xf numFmtId="3" fontId="2" fillId="2" borderId="10" xfId="0" applyNumberFormat="1" applyFont="1" applyFill="1" applyBorder="1" applyAlignment="1">
      <alignment horizontal="center" vertical="top"/>
    </xf>
    <xf numFmtId="1" fontId="9" fillId="2" borderId="0" xfId="22" applyNumberFormat="1" applyFont="1" applyFill="1" applyBorder="1" applyAlignment="1">
      <alignment horizontal="left"/>
      <protection/>
    </xf>
    <xf numFmtId="1" fontId="10" fillId="2" borderId="0" xfId="22" applyNumberFormat="1" applyFont="1" applyFill="1" applyBorder="1" applyAlignment="1">
      <alignment horizontal="left"/>
      <protection/>
    </xf>
    <xf numFmtId="1" fontId="9" fillId="2" borderId="43" xfId="22" applyNumberFormat="1" applyFont="1" applyFill="1" applyBorder="1" applyAlignment="1">
      <alignment horizontal="left"/>
      <protection/>
    </xf>
    <xf numFmtId="0" fontId="0" fillId="2" borderId="24" xfId="0" applyFont="1" applyFill="1" applyBorder="1" applyAlignment="1">
      <alignment vertical="top"/>
    </xf>
    <xf numFmtId="0" fontId="1" fillId="2" borderId="26" xfId="0" applyFont="1" applyFill="1" applyBorder="1" applyAlignment="1">
      <alignment vertical="top" wrapText="1"/>
    </xf>
    <xf numFmtId="0" fontId="0" fillId="2" borderId="18" xfId="0" applyFont="1" applyFill="1" applyBorder="1" applyAlignment="1">
      <alignment vertical="top"/>
    </xf>
    <xf numFmtId="0" fontId="1" fillId="2" borderId="20" xfId="0" applyFont="1" applyFill="1" applyBorder="1" applyAlignment="1">
      <alignment horizontal="left" vertical="top" wrapText="1"/>
    </xf>
    <xf numFmtId="0" fontId="0" fillId="2" borderId="21" xfId="0" applyFont="1" applyFill="1" applyBorder="1" applyAlignment="1">
      <alignment vertical="top"/>
    </xf>
    <xf numFmtId="0" fontId="1" fillId="2" borderId="23" xfId="0" applyFont="1" applyFill="1" applyBorder="1" applyAlignment="1">
      <alignment horizontal="left" vertical="top" wrapText="1"/>
    </xf>
    <xf numFmtId="0" fontId="1" fillId="2" borderId="25" xfId="0" applyFont="1" applyFill="1" applyBorder="1" applyAlignment="1">
      <alignment vertical="top" wrapText="1"/>
    </xf>
    <xf numFmtId="0" fontId="1" fillId="2" borderId="19" xfId="0" applyFont="1" applyFill="1" applyBorder="1" applyAlignment="1">
      <alignment horizontal="left" vertical="top" wrapText="1"/>
    </xf>
    <xf numFmtId="0" fontId="0" fillId="2" borderId="31" xfId="0" applyFont="1" applyFill="1" applyBorder="1" applyAlignment="1">
      <alignment vertical="top"/>
    </xf>
    <xf numFmtId="0" fontId="1" fillId="2" borderId="45" xfId="0" applyFont="1" applyFill="1" applyBorder="1" applyAlignment="1">
      <alignment horizontal="left" vertical="top" wrapText="1"/>
    </xf>
    <xf numFmtId="0" fontId="0" fillId="2" borderId="34" xfId="0" applyFont="1" applyFill="1" applyBorder="1" applyAlignment="1">
      <alignment vertical="top"/>
    </xf>
    <xf numFmtId="0" fontId="1" fillId="2" borderId="47" xfId="0" applyFont="1" applyFill="1" applyBorder="1" applyAlignment="1">
      <alignment horizontal="left" vertical="top" wrapText="1"/>
    </xf>
    <xf numFmtId="0" fontId="1" fillId="2" borderId="51" xfId="0" applyFont="1" applyFill="1" applyBorder="1" applyAlignment="1">
      <alignment vertical="top" wrapText="1"/>
    </xf>
    <xf numFmtId="0" fontId="12" fillId="4" borderId="48" xfId="0" applyFont="1" applyFill="1" applyBorder="1" applyAlignment="1">
      <alignment/>
    </xf>
    <xf numFmtId="3" fontId="1" fillId="3" borderId="32" xfId="0" applyNumberFormat="1" applyFont="1" applyFill="1" applyBorder="1" applyAlignment="1">
      <alignment horizontal="center" vertical="top"/>
    </xf>
    <xf numFmtId="3" fontId="1" fillId="2" borderId="66" xfId="0" applyNumberFormat="1" applyFont="1" applyFill="1" applyBorder="1" applyAlignment="1">
      <alignment horizontal="center" vertical="top"/>
    </xf>
    <xf numFmtId="3" fontId="1" fillId="2" borderId="67" xfId="0" applyNumberFormat="1" applyFont="1" applyFill="1" applyBorder="1" applyAlignment="1">
      <alignment horizontal="center" vertical="top"/>
    </xf>
    <xf numFmtId="3" fontId="1" fillId="3" borderId="33" xfId="0" applyNumberFormat="1" applyFont="1" applyFill="1" applyBorder="1" applyAlignment="1">
      <alignment horizontal="center" vertical="top"/>
    </xf>
    <xf numFmtId="0" fontId="2" fillId="2" borderId="68" xfId="0" applyFont="1" applyFill="1" applyBorder="1" applyAlignment="1">
      <alignment vertical="top"/>
    </xf>
    <xf numFmtId="0" fontId="1" fillId="2" borderId="69" xfId="0" applyFont="1" applyFill="1" applyBorder="1" applyAlignment="1">
      <alignment vertical="top"/>
    </xf>
    <xf numFmtId="0" fontId="1" fillId="2" borderId="70" xfId="0" applyFont="1" applyFill="1" applyBorder="1" applyAlignment="1">
      <alignment horizontal="center" vertical="top"/>
    </xf>
    <xf numFmtId="0" fontId="1" fillId="2" borderId="69" xfId="0" applyFont="1" applyFill="1" applyBorder="1" applyAlignment="1">
      <alignment horizontal="center" vertical="top"/>
    </xf>
    <xf numFmtId="0" fontId="1" fillId="2" borderId="42" xfId="0" applyFont="1" applyFill="1" applyBorder="1" applyAlignment="1">
      <alignment vertical="top"/>
    </xf>
    <xf numFmtId="0" fontId="1" fillId="2" borderId="41" xfId="0" applyFont="1" applyFill="1" applyBorder="1" applyAlignment="1">
      <alignment vertical="top"/>
    </xf>
    <xf numFmtId="0" fontId="1" fillId="2" borderId="32" xfId="0" applyFont="1" applyFill="1" applyBorder="1" applyAlignment="1">
      <alignment horizontal="left" vertical="top" indent="1"/>
    </xf>
    <xf numFmtId="0" fontId="1" fillId="2" borderId="71" xfId="0" applyFont="1" applyFill="1" applyBorder="1" applyAlignment="1">
      <alignment horizontal="center" vertical="top"/>
    </xf>
    <xf numFmtId="0" fontId="1" fillId="2" borderId="72" xfId="0" applyFont="1" applyFill="1" applyBorder="1" applyAlignment="1">
      <alignment horizontal="center" vertical="top"/>
    </xf>
    <xf numFmtId="0" fontId="1" fillId="3" borderId="73" xfId="0" applyFont="1" applyFill="1" applyBorder="1" applyAlignment="1">
      <alignment horizontal="center" vertical="top"/>
    </xf>
    <xf numFmtId="0" fontId="1" fillId="3" borderId="74" xfId="0" applyFont="1" applyFill="1" applyBorder="1" applyAlignment="1">
      <alignment horizontal="center" vertical="top"/>
    </xf>
    <xf numFmtId="0" fontId="1" fillId="3" borderId="75" xfId="0" applyFont="1" applyFill="1" applyBorder="1" applyAlignment="1">
      <alignment horizontal="center" vertical="top"/>
    </xf>
    <xf numFmtId="0" fontId="1" fillId="2" borderId="66" xfId="0" applyFont="1" applyFill="1" applyBorder="1" applyAlignment="1">
      <alignment horizontal="center" vertical="top"/>
    </xf>
    <xf numFmtId="0" fontId="1" fillId="2" borderId="67" xfId="0" applyFont="1" applyFill="1" applyBorder="1" applyAlignment="1">
      <alignment horizontal="center" vertical="top"/>
    </xf>
    <xf numFmtId="0" fontId="1" fillId="2" borderId="0" xfId="0" applyFont="1" applyFill="1" applyBorder="1" applyAlignment="1">
      <alignment horizontal="left" vertical="top" indent="1"/>
    </xf>
    <xf numFmtId="0" fontId="1" fillId="2" borderId="76" xfId="0" applyFont="1" applyFill="1" applyBorder="1" applyAlignment="1">
      <alignment horizontal="center" vertical="top"/>
    </xf>
    <xf numFmtId="0" fontId="1" fillId="2" borderId="0" xfId="0" applyFont="1" applyFill="1" applyBorder="1" applyAlignment="1">
      <alignment horizontal="left" indent="1"/>
    </xf>
    <xf numFmtId="0" fontId="1" fillId="2" borderId="77" xfId="0" applyFont="1" applyFill="1" applyBorder="1" applyAlignment="1">
      <alignment horizontal="center" vertical="top"/>
    </xf>
    <xf numFmtId="0" fontId="1" fillId="2" borderId="22" xfId="0" applyFont="1" applyFill="1" applyBorder="1" applyAlignment="1">
      <alignment horizontal="left" vertical="top" wrapText="1"/>
    </xf>
    <xf numFmtId="0" fontId="8" fillId="4" borderId="40" xfId="0" applyFont="1" applyFill="1" applyBorder="1" applyAlignment="1">
      <alignment horizontal="center" vertical="center"/>
    </xf>
    <xf numFmtId="0" fontId="1" fillId="2" borderId="78" xfId="0" applyFont="1" applyFill="1" applyBorder="1" applyAlignment="1">
      <alignment horizontal="center" vertical="top"/>
    </xf>
    <xf numFmtId="0" fontId="1" fillId="3" borderId="79" xfId="0" applyFont="1" applyFill="1" applyBorder="1" applyAlignment="1">
      <alignment horizontal="center" vertical="top"/>
    </xf>
    <xf numFmtId="0" fontId="1" fillId="2" borderId="80" xfId="0" applyFont="1" applyFill="1" applyBorder="1" applyAlignment="1">
      <alignment horizontal="center" vertical="top"/>
    </xf>
    <xf numFmtId="0" fontId="1" fillId="2" borderId="81" xfId="0" applyFont="1" applyFill="1" applyBorder="1" applyAlignment="1">
      <alignment horizontal="center" vertical="top"/>
    </xf>
    <xf numFmtId="0" fontId="1" fillId="2" borderId="79" xfId="0" applyFont="1" applyFill="1" applyBorder="1" applyAlignment="1">
      <alignment horizontal="center" vertical="top"/>
    </xf>
    <xf numFmtId="0" fontId="12" fillId="4" borderId="15" xfId="0" applyFont="1" applyFill="1" applyBorder="1" applyAlignment="1">
      <alignment horizontal="center"/>
    </xf>
    <xf numFmtId="0" fontId="12" fillId="4" borderId="29" xfId="0" applyFont="1" applyFill="1" applyBorder="1" applyAlignment="1">
      <alignment horizontal="center"/>
    </xf>
    <xf numFmtId="0" fontId="0" fillId="0" borderId="0" xfId="0" applyAlignment="1">
      <alignment horizontal="center"/>
    </xf>
    <xf numFmtId="0" fontId="1" fillId="2" borderId="82" xfId="0" applyFont="1" applyFill="1" applyBorder="1" applyAlignment="1">
      <alignment horizontal="center" vertical="top"/>
    </xf>
    <xf numFmtId="0" fontId="1" fillId="2" borderId="83" xfId="0" applyFont="1" applyFill="1" applyBorder="1" applyAlignment="1">
      <alignment horizontal="center" vertical="top"/>
    </xf>
    <xf numFmtId="0" fontId="3" fillId="0" borderId="0" xfId="0" applyFont="1" applyAlignment="1">
      <alignment horizontal="center"/>
    </xf>
    <xf numFmtId="0" fontId="1" fillId="3" borderId="79" xfId="0" applyFont="1" applyFill="1" applyBorder="1" applyAlignment="1">
      <alignment horizontal="center"/>
    </xf>
    <xf numFmtId="0" fontId="1" fillId="2" borderId="10" xfId="0" applyFont="1" applyFill="1" applyBorder="1" applyAlignment="1">
      <alignment horizontal="left" vertical="top" indent="1"/>
    </xf>
    <xf numFmtId="0" fontId="1" fillId="2" borderId="13" xfId="0" applyFont="1" applyFill="1" applyBorder="1" applyAlignment="1">
      <alignment horizontal="center" vertical="top"/>
    </xf>
    <xf numFmtId="0" fontId="1" fillId="2" borderId="50" xfId="0" applyFont="1" applyFill="1" applyBorder="1" applyAlignment="1">
      <alignment horizontal="center" vertical="top"/>
    </xf>
    <xf numFmtId="0" fontId="1" fillId="0" borderId="39" xfId="0" applyFont="1" applyBorder="1" applyAlignment="1">
      <alignment horizontal="center" vertical="top" wrapText="1"/>
    </xf>
    <xf numFmtId="0" fontId="1" fillId="2" borderId="10" xfId="0" applyFont="1" applyFill="1" applyBorder="1" applyAlignment="1">
      <alignment horizontal="left" indent="1"/>
    </xf>
    <xf numFmtId="3" fontId="1" fillId="2" borderId="77" xfId="0" applyNumberFormat="1" applyFont="1" applyFill="1" applyBorder="1" applyAlignment="1">
      <alignment horizontal="center" vertical="top"/>
    </xf>
    <xf numFmtId="0" fontId="20" fillId="0" borderId="0" xfId="0" applyFont="1" applyAlignment="1">
      <alignment vertical="top"/>
    </xf>
    <xf numFmtId="0" fontId="20" fillId="0" borderId="39" xfId="0" applyFont="1" applyBorder="1" applyAlignment="1">
      <alignment horizontal="center" vertical="top" wrapText="1"/>
    </xf>
    <xf numFmtId="0" fontId="20" fillId="0" borderId="0" xfId="0" applyFont="1" applyFill="1" applyAlignment="1">
      <alignment horizontal="center" vertical="top"/>
    </xf>
    <xf numFmtId="0" fontId="20" fillId="0" borderId="37" xfId="0" applyFont="1" applyBorder="1" applyAlignment="1">
      <alignment horizontal="center" vertical="top" wrapText="1"/>
    </xf>
    <xf numFmtId="0" fontId="20" fillId="0" borderId="38" xfId="0" applyFont="1" applyBorder="1" applyAlignment="1">
      <alignment horizontal="center" vertical="top" wrapText="1"/>
    </xf>
    <xf numFmtId="0" fontId="22" fillId="4" borderId="42" xfId="0" applyFont="1" applyFill="1" applyBorder="1" applyAlignment="1">
      <alignment vertical="top"/>
    </xf>
    <xf numFmtId="0" fontId="23" fillId="0" borderId="0" xfId="0" applyFont="1" applyAlignment="1">
      <alignment/>
    </xf>
    <xf numFmtId="0" fontId="18" fillId="3" borderId="56" xfId="0" applyFont="1" applyFill="1" applyBorder="1" applyAlignment="1">
      <alignment horizontal="center" vertical="top"/>
    </xf>
    <xf numFmtId="0" fontId="18" fillId="3" borderId="57" xfId="0" applyFont="1" applyFill="1" applyBorder="1" applyAlignment="1">
      <alignment horizontal="center" vertical="top"/>
    </xf>
    <xf numFmtId="0" fontId="18" fillId="3" borderId="62" xfId="0" applyFont="1" applyFill="1" applyBorder="1" applyAlignment="1">
      <alignment horizontal="center" vertical="top"/>
    </xf>
    <xf numFmtId="0" fontId="18" fillId="3" borderId="63" xfId="0" applyFont="1" applyFill="1" applyBorder="1" applyAlignment="1">
      <alignment horizontal="center" vertical="top"/>
    </xf>
    <xf numFmtId="0" fontId="18" fillId="3" borderId="3" xfId="0" applyFont="1" applyFill="1" applyBorder="1" applyAlignment="1">
      <alignment horizontal="center" vertical="top"/>
    </xf>
    <xf numFmtId="0" fontId="18" fillId="3" borderId="11" xfId="0" applyFont="1" applyFill="1" applyBorder="1" applyAlignment="1">
      <alignment horizontal="center" vertical="top"/>
    </xf>
    <xf numFmtId="0" fontId="8" fillId="4" borderId="14" xfId="0" applyFont="1" applyFill="1" applyBorder="1" applyAlignment="1">
      <alignment vertical="center"/>
    </xf>
    <xf numFmtId="0" fontId="8" fillId="4" borderId="48" xfId="0" applyFont="1" applyFill="1" applyBorder="1" applyAlignment="1">
      <alignment vertical="center"/>
    </xf>
    <xf numFmtId="0" fontId="19" fillId="2" borderId="78" xfId="0" applyFont="1" applyFill="1" applyBorder="1" applyAlignment="1">
      <alignment horizontal="center" vertical="top"/>
    </xf>
    <xf numFmtId="3" fontId="1" fillId="2" borderId="1" xfId="0" applyNumberFormat="1" applyFont="1" applyFill="1" applyBorder="1" applyAlignment="1">
      <alignment horizontal="center" vertical="top"/>
    </xf>
    <xf numFmtId="3" fontId="1" fillId="2" borderId="10" xfId="0" applyNumberFormat="1" applyFont="1" applyFill="1" applyBorder="1" applyAlignment="1">
      <alignment horizontal="center" vertical="top"/>
    </xf>
    <xf numFmtId="3" fontId="1" fillId="2" borderId="2" xfId="0" applyNumberFormat="1" applyFont="1" applyFill="1" applyBorder="1" applyAlignment="1">
      <alignment horizontal="center" vertical="top"/>
    </xf>
    <xf numFmtId="3" fontId="1" fillId="2" borderId="70" xfId="0" applyNumberFormat="1" applyFont="1" applyFill="1" applyBorder="1" applyAlignment="1">
      <alignment horizontal="center" vertical="top"/>
    </xf>
    <xf numFmtId="3" fontId="1" fillId="2" borderId="69" xfId="0" applyNumberFormat="1" applyFont="1" applyFill="1" applyBorder="1" applyAlignment="1">
      <alignment horizontal="center" vertical="top"/>
    </xf>
    <xf numFmtId="3" fontId="1" fillId="2" borderId="71" xfId="0" applyNumberFormat="1" applyFont="1" applyFill="1" applyBorder="1" applyAlignment="1">
      <alignment horizontal="center" vertical="top"/>
    </xf>
    <xf numFmtId="3" fontId="1" fillId="2" borderId="72" xfId="0" applyNumberFormat="1" applyFont="1" applyFill="1" applyBorder="1" applyAlignment="1">
      <alignment horizontal="center" vertical="top"/>
    </xf>
    <xf numFmtId="3" fontId="1" fillId="2" borderId="33" xfId="0" applyNumberFormat="1" applyFont="1" applyFill="1" applyBorder="1" applyAlignment="1">
      <alignment horizontal="center" vertical="top"/>
    </xf>
    <xf numFmtId="3" fontId="1" fillId="2" borderId="5" xfId="0" applyNumberFormat="1" applyFont="1" applyFill="1" applyBorder="1" applyAlignment="1">
      <alignment horizontal="center" vertical="top"/>
    </xf>
    <xf numFmtId="3" fontId="1" fillId="2" borderId="45" xfId="0" applyNumberFormat="1" applyFont="1" applyFill="1" applyBorder="1" applyAlignment="1">
      <alignment horizontal="center" vertical="top"/>
    </xf>
    <xf numFmtId="3" fontId="1" fillId="2" borderId="13" xfId="0" applyNumberFormat="1" applyFont="1" applyFill="1" applyBorder="1" applyAlignment="1">
      <alignment horizontal="center" vertical="top"/>
    </xf>
    <xf numFmtId="3" fontId="1" fillId="2" borderId="50" xfId="0" applyNumberFormat="1" applyFont="1" applyFill="1" applyBorder="1" applyAlignment="1">
      <alignment horizontal="center" vertical="top"/>
    </xf>
    <xf numFmtId="184" fontId="9" fillId="3" borderId="25" xfId="24" applyNumberFormat="1" applyFont="1" applyFill="1" applyBorder="1" applyAlignment="1">
      <alignment horizontal="center" vertical="top"/>
    </xf>
    <xf numFmtId="184" fontId="9" fillId="3" borderId="26" xfId="24" applyNumberFormat="1" applyFont="1" applyFill="1" applyBorder="1" applyAlignment="1">
      <alignment horizontal="center" vertical="top"/>
    </xf>
    <xf numFmtId="184" fontId="9" fillId="3" borderId="22" xfId="24" applyNumberFormat="1" applyFont="1" applyFill="1" applyBorder="1" applyAlignment="1">
      <alignment horizontal="center" vertical="top"/>
    </xf>
    <xf numFmtId="184" fontId="9" fillId="3" borderId="23" xfId="24" applyNumberFormat="1" applyFont="1" applyFill="1" applyBorder="1" applyAlignment="1">
      <alignment horizontal="center" vertical="top"/>
    </xf>
    <xf numFmtId="0" fontId="1" fillId="0" borderId="22" xfId="0" applyFont="1" applyBorder="1" applyAlignment="1">
      <alignment horizontal="left" vertical="top" wrapText="1"/>
    </xf>
    <xf numFmtId="3" fontId="1" fillId="2" borderId="36" xfId="0" applyNumberFormat="1" applyFont="1" applyFill="1" applyBorder="1" applyAlignment="1">
      <alignment horizontal="center" vertical="top"/>
    </xf>
    <xf numFmtId="3" fontId="1" fillId="2" borderId="84" xfId="0" applyNumberFormat="1" applyFont="1" applyFill="1" applyBorder="1" applyAlignment="1">
      <alignment horizontal="center" vertical="top"/>
    </xf>
    <xf numFmtId="3" fontId="1" fillId="2" borderId="85" xfId="0" applyNumberFormat="1" applyFont="1" applyFill="1" applyBorder="1" applyAlignment="1">
      <alignment horizontal="center" vertical="top"/>
    </xf>
    <xf numFmtId="3" fontId="1" fillId="2" borderId="64" xfId="0" applyNumberFormat="1" applyFont="1" applyFill="1" applyBorder="1" applyAlignment="1">
      <alignment horizontal="center" vertical="top"/>
    </xf>
    <xf numFmtId="0" fontId="1" fillId="0" borderId="37" xfId="0" applyFont="1" applyBorder="1" applyAlignment="1">
      <alignment horizontal="center" vertical="top" wrapText="1"/>
    </xf>
    <xf numFmtId="0" fontId="1" fillId="0" borderId="38" xfId="0" applyFont="1" applyBorder="1" applyAlignment="1">
      <alignment horizontal="center" vertical="top" wrapText="1"/>
    </xf>
    <xf numFmtId="0" fontId="18" fillId="3" borderId="13" xfId="0" applyFont="1" applyFill="1" applyBorder="1" applyAlignment="1">
      <alignment horizontal="center" vertical="top"/>
    </xf>
    <xf numFmtId="0" fontId="18" fillId="3" borderId="50" xfId="0" applyFont="1" applyFill="1" applyBorder="1" applyAlignment="1">
      <alignment horizontal="center" vertical="top"/>
    </xf>
    <xf numFmtId="0" fontId="18" fillId="3" borderId="4" xfId="0" applyFont="1" applyFill="1" applyBorder="1" applyAlignment="1">
      <alignment horizontal="center" vertical="top"/>
    </xf>
    <xf numFmtId="0" fontId="18" fillId="3" borderId="86" xfId="0" applyFont="1" applyFill="1" applyBorder="1" applyAlignment="1">
      <alignment horizontal="center" vertical="top"/>
    </xf>
    <xf numFmtId="0" fontId="18" fillId="3" borderId="87" xfId="0" applyFont="1" applyFill="1" applyBorder="1" applyAlignment="1">
      <alignment horizontal="center" vertical="top"/>
    </xf>
    <xf numFmtId="0" fontId="18" fillId="3" borderId="5" xfId="0" applyFont="1" applyFill="1" applyBorder="1" applyAlignment="1">
      <alignment horizontal="center" vertical="top"/>
    </xf>
    <xf numFmtId="0" fontId="18" fillId="3" borderId="49" xfId="0" applyFont="1" applyFill="1" applyBorder="1" applyAlignment="1">
      <alignment horizontal="center" vertical="top"/>
    </xf>
    <xf numFmtId="0" fontId="18" fillId="3" borderId="45" xfId="0" applyFont="1" applyFill="1" applyBorder="1" applyAlignment="1">
      <alignment horizontal="center" vertical="top"/>
    </xf>
    <xf numFmtId="0" fontId="18" fillId="2" borderId="32" xfId="0" applyFont="1" applyFill="1" applyBorder="1" applyAlignment="1">
      <alignment horizontal="left" vertical="top" indent="1"/>
    </xf>
    <xf numFmtId="0" fontId="25" fillId="3" borderId="31" xfId="0" applyFont="1" applyFill="1" applyBorder="1" applyAlignment="1">
      <alignment horizontal="left" vertical="top"/>
    </xf>
    <xf numFmtId="0" fontId="20" fillId="0" borderId="0" xfId="0" applyFont="1" applyBorder="1" applyAlignment="1">
      <alignment horizontal="center" vertical="top" wrapText="1"/>
    </xf>
    <xf numFmtId="0" fontId="5" fillId="0" borderId="0" xfId="20" applyFont="1" applyAlignment="1">
      <alignment vertical="top" wrapText="1"/>
    </xf>
    <xf numFmtId="0" fontId="1" fillId="2" borderId="32" xfId="0" applyFont="1" applyFill="1" applyBorder="1" applyAlignment="1">
      <alignment horizontal="left" vertical="top" indent="2"/>
    </xf>
    <xf numFmtId="3" fontId="1" fillId="3" borderId="4" xfId="0" applyNumberFormat="1" applyFont="1" applyFill="1" applyBorder="1" applyAlignment="1">
      <alignment horizontal="center" vertical="top"/>
    </xf>
    <xf numFmtId="3" fontId="1" fillId="3" borderId="86" xfId="0" applyNumberFormat="1" applyFont="1" applyFill="1" applyBorder="1" applyAlignment="1">
      <alignment horizontal="center" vertical="top"/>
    </xf>
    <xf numFmtId="3" fontId="1" fillId="3" borderId="55" xfId="0" applyNumberFormat="1" applyFont="1" applyFill="1" applyBorder="1" applyAlignment="1">
      <alignment horizontal="center" vertical="top"/>
    </xf>
    <xf numFmtId="3" fontId="1" fillId="3" borderId="56" xfId="0" applyNumberFormat="1" applyFont="1" applyFill="1" applyBorder="1" applyAlignment="1">
      <alignment horizontal="center" vertical="top"/>
    </xf>
    <xf numFmtId="3" fontId="1" fillId="3" borderId="58" xfId="0" applyNumberFormat="1" applyFont="1" applyFill="1" applyBorder="1" applyAlignment="1">
      <alignment horizontal="center" vertical="top"/>
    </xf>
    <xf numFmtId="3" fontId="1" fillId="3" borderId="59" xfId="0" applyNumberFormat="1" applyFont="1" applyFill="1" applyBorder="1" applyAlignment="1">
      <alignment horizontal="center" vertical="top"/>
    </xf>
    <xf numFmtId="3" fontId="1" fillId="3" borderId="61" xfId="0" applyNumberFormat="1" applyFont="1" applyFill="1" applyBorder="1" applyAlignment="1">
      <alignment horizontal="center" vertical="top"/>
    </xf>
    <xf numFmtId="3" fontId="1" fillId="3" borderId="62" xfId="0" applyNumberFormat="1" applyFont="1" applyFill="1" applyBorder="1" applyAlignment="1">
      <alignment horizontal="center" vertical="top"/>
    </xf>
    <xf numFmtId="0" fontId="1" fillId="3" borderId="86" xfId="0" applyFont="1" applyFill="1" applyBorder="1" applyAlignment="1">
      <alignment horizontal="center" vertical="top"/>
    </xf>
    <xf numFmtId="0" fontId="1" fillId="3" borderId="33" xfId="0" applyFont="1" applyFill="1" applyBorder="1" applyAlignment="1">
      <alignment horizontal="center" vertical="top"/>
    </xf>
    <xf numFmtId="0" fontId="1" fillId="3" borderId="64" xfId="0" applyFont="1" applyFill="1" applyBorder="1" applyAlignment="1">
      <alignment horizontal="center" vertical="top"/>
    </xf>
    <xf numFmtId="0" fontId="1" fillId="3" borderId="65" xfId="0" applyFont="1" applyFill="1" applyBorder="1" applyAlignment="1">
      <alignment horizontal="center" vertical="top"/>
    </xf>
    <xf numFmtId="184" fontId="0" fillId="3" borderId="19" xfId="24" applyNumberFormat="1" applyFont="1" applyFill="1" applyBorder="1" applyAlignment="1" quotePrefix="1">
      <alignment horizontal="center" vertical="top"/>
    </xf>
    <xf numFmtId="0" fontId="2" fillId="2" borderId="31" xfId="0" applyFont="1" applyFill="1" applyBorder="1" applyAlignment="1">
      <alignment vertical="top"/>
    </xf>
    <xf numFmtId="0" fontId="27" fillId="0" borderId="0" xfId="0" applyFont="1" applyAlignment="1">
      <alignment/>
    </xf>
    <xf numFmtId="0" fontId="28" fillId="0" borderId="88" xfId="23" applyFont="1" applyFill="1" applyBorder="1" applyAlignment="1">
      <alignment horizontal="left" vertical="top"/>
      <protection/>
    </xf>
    <xf numFmtId="0" fontId="28" fillId="0" borderId="88" xfId="21" applyFont="1" applyFill="1" applyBorder="1" applyAlignment="1">
      <alignment horizontal="left" vertical="top"/>
      <protection/>
    </xf>
    <xf numFmtId="0" fontId="28" fillId="0" borderId="0" xfId="23" applyFont="1" applyFill="1" applyBorder="1" applyAlignment="1">
      <alignment horizontal="left" vertical="top"/>
      <protection/>
    </xf>
    <xf numFmtId="0" fontId="29" fillId="0" borderId="0" xfId="0" applyFont="1" applyAlignment="1">
      <alignment/>
    </xf>
    <xf numFmtId="0" fontId="30" fillId="0" borderId="0" xfId="0" applyFont="1" applyAlignment="1">
      <alignment/>
    </xf>
    <xf numFmtId="0" fontId="5" fillId="0" borderId="0" xfId="20" applyFont="1" applyAlignment="1">
      <alignment vertical="top"/>
    </xf>
    <xf numFmtId="0" fontId="8" fillId="4" borderId="0" xfId="0" applyFont="1" applyFill="1" applyBorder="1" applyAlignment="1">
      <alignment vertical="top"/>
    </xf>
    <xf numFmtId="0" fontId="8" fillId="4" borderId="0" xfId="0" applyFont="1" applyFill="1" applyBorder="1" applyAlignment="1">
      <alignment horizontal="center" vertical="top"/>
    </xf>
    <xf numFmtId="0" fontId="8" fillId="4" borderId="32" xfId="0" applyFont="1" applyFill="1" applyBorder="1" applyAlignment="1">
      <alignment horizontal="center" vertical="top"/>
    </xf>
    <xf numFmtId="0" fontId="1" fillId="0" borderId="89" xfId="0" applyFont="1" applyBorder="1" applyAlignment="1">
      <alignment vertical="top" wrapText="1"/>
    </xf>
    <xf numFmtId="0" fontId="1" fillId="0" borderId="18" xfId="0" applyFont="1" applyBorder="1" applyAlignment="1">
      <alignment vertical="top" wrapText="1"/>
    </xf>
    <xf numFmtId="0" fontId="0" fillId="0" borderId="90" xfId="0" applyBorder="1" applyAlignment="1">
      <alignment vertical="top" wrapText="1"/>
    </xf>
    <xf numFmtId="0" fontId="0" fillId="0" borderId="91"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1" fillId="0" borderId="21" xfId="0" applyFont="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20" fillId="0" borderId="18" xfId="0" applyFont="1" applyBorder="1" applyAlignment="1">
      <alignment vertical="top" wrapText="1"/>
    </xf>
    <xf numFmtId="0" fontId="21" fillId="0" borderId="19" xfId="0" applyFont="1" applyBorder="1" applyAlignment="1">
      <alignment vertical="top" wrapText="1"/>
    </xf>
    <xf numFmtId="0" fontId="21" fillId="0" borderId="20" xfId="0" applyFont="1" applyBorder="1" applyAlignment="1">
      <alignment vertical="top" wrapText="1"/>
    </xf>
    <xf numFmtId="0" fontId="20" fillId="0" borderId="21" xfId="0" applyFont="1" applyBorder="1" applyAlignment="1">
      <alignment vertical="top" wrapText="1"/>
    </xf>
    <xf numFmtId="0" fontId="21" fillId="0" borderId="22" xfId="0" applyFont="1" applyBorder="1" applyAlignment="1">
      <alignment vertical="top" wrapText="1"/>
    </xf>
    <xf numFmtId="0" fontId="21" fillId="0" borderId="23" xfId="0" applyFont="1" applyBorder="1" applyAlignment="1">
      <alignment vertical="top" wrapText="1"/>
    </xf>
    <xf numFmtId="0" fontId="20" fillId="0" borderId="89" xfId="0" applyFont="1" applyBorder="1" applyAlignment="1">
      <alignment vertical="top" wrapText="1"/>
    </xf>
    <xf numFmtId="0" fontId="20" fillId="0" borderId="90" xfId="0" applyFont="1" applyBorder="1" applyAlignment="1">
      <alignment vertical="top" wrapText="1"/>
    </xf>
    <xf numFmtId="0" fontId="20" fillId="0" borderId="91" xfId="0" applyFont="1" applyBorder="1" applyAlignment="1">
      <alignment vertical="top" wrapText="1"/>
    </xf>
    <xf numFmtId="0" fontId="1" fillId="3" borderId="76"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0" fontId="1" fillId="3" borderId="82" xfId="0" applyFont="1" applyFill="1" applyBorder="1" applyAlignment="1">
      <alignment horizontal="center" vertical="center"/>
    </xf>
    <xf numFmtId="0" fontId="1" fillId="0" borderId="78" xfId="0" applyFont="1" applyBorder="1" applyAlignment="1">
      <alignment horizontal="center" vertical="center"/>
    </xf>
    <xf numFmtId="3" fontId="1" fillId="2" borderId="76" xfId="0" applyNumberFormat="1" applyFont="1" applyFill="1" applyBorder="1" applyAlignment="1">
      <alignment horizontal="center" vertical="top"/>
    </xf>
    <xf numFmtId="0" fontId="24" fillId="4" borderId="14" xfId="0" applyFont="1" applyFill="1" applyBorder="1" applyAlignment="1">
      <alignment horizontal="center"/>
    </xf>
    <xf numFmtId="0" fontId="1" fillId="0" borderId="92" xfId="0" applyFont="1" applyBorder="1" applyAlignment="1">
      <alignment horizontal="center" vertical="top" wrapText="1"/>
    </xf>
    <xf numFmtId="184" fontId="0" fillId="3" borderId="20" xfId="24" applyNumberFormat="1" applyFont="1" applyFill="1" applyBorder="1" applyAlignment="1" quotePrefix="1">
      <alignment horizontal="center" vertical="top"/>
    </xf>
    <xf numFmtId="0" fontId="1" fillId="0" borderId="93" xfId="0" applyFont="1" applyBorder="1" applyAlignment="1">
      <alignment horizontal="center" vertical="top" wrapText="1"/>
    </xf>
    <xf numFmtId="0" fontId="1" fillId="0" borderId="94" xfId="0" applyFont="1" applyBorder="1" applyAlignment="1">
      <alignment horizontal="center" vertical="top" wrapText="1"/>
    </xf>
    <xf numFmtId="184" fontId="0" fillId="3" borderId="22" xfId="24" applyNumberFormat="1" applyFont="1" applyFill="1" applyBorder="1" applyAlignment="1" quotePrefix="1">
      <alignment horizontal="center" vertical="top"/>
    </xf>
    <xf numFmtId="184" fontId="0" fillId="3" borderId="23" xfId="24" applyNumberFormat="1" applyFont="1" applyFill="1" applyBorder="1" applyAlignment="1" quotePrefix="1">
      <alignment horizontal="center" vertical="top"/>
    </xf>
    <xf numFmtId="0" fontId="8" fillId="4" borderId="34" xfId="0" applyFont="1" applyFill="1" applyBorder="1" applyAlignment="1">
      <alignment horizontal="center" vertical="center"/>
    </xf>
    <xf numFmtId="0" fontId="20" fillId="0" borderId="39" xfId="0" applyFont="1" applyBorder="1" applyAlignment="1">
      <alignment horizontal="center" vertical="center"/>
    </xf>
    <xf numFmtId="0" fontId="1" fillId="2" borderId="32" xfId="0" applyFont="1" applyFill="1" applyBorder="1" applyAlignment="1">
      <alignment vertical="top" wrapText="1"/>
    </xf>
    <xf numFmtId="0" fontId="9" fillId="0" borderId="22" xfId="0" applyFont="1" applyBorder="1" applyAlignment="1">
      <alignment vertical="top" wrapText="1"/>
    </xf>
    <xf numFmtId="0" fontId="9" fillId="0" borderId="23" xfId="0" applyFont="1" applyBorder="1" applyAlignment="1">
      <alignment vertical="top" wrapText="1"/>
    </xf>
    <xf numFmtId="3" fontId="1" fillId="3" borderId="95" xfId="0" applyNumberFormat="1" applyFont="1" applyFill="1" applyBorder="1" applyAlignment="1">
      <alignment horizontal="center" vertical="top"/>
    </xf>
    <xf numFmtId="0" fontId="3" fillId="3" borderId="31" xfId="0" applyFont="1" applyFill="1" applyBorder="1" applyAlignment="1">
      <alignment horizontal="center" vertical="center"/>
    </xf>
    <xf numFmtId="0" fontId="1" fillId="2" borderId="76" xfId="0" applyFont="1" applyFill="1" applyBorder="1" applyAlignment="1">
      <alignment horizontal="center" vertical="center"/>
    </xf>
    <xf numFmtId="0" fontId="8" fillId="4" borderId="15" xfId="0" applyFont="1" applyFill="1" applyBorder="1" applyAlignment="1">
      <alignment vertical="top"/>
    </xf>
    <xf numFmtId="0" fontId="8" fillId="4" borderId="15" xfId="0" applyFont="1" applyFill="1" applyBorder="1" applyAlignment="1">
      <alignment horizontal="center" vertical="top"/>
    </xf>
    <xf numFmtId="0" fontId="8" fillId="4" borderId="48" xfId="0" applyFont="1" applyFill="1" applyBorder="1" applyAlignment="1">
      <alignment horizontal="center" vertical="top"/>
    </xf>
    <xf numFmtId="0" fontId="1"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xf>
    <xf numFmtId="0" fontId="9" fillId="0" borderId="0" xfId="0" applyFont="1" applyBorder="1" applyAlignment="1">
      <alignment vertical="top" wrapText="1"/>
    </xf>
    <xf numFmtId="3" fontId="1" fillId="0" borderId="0" xfId="0" applyNumberFormat="1" applyFont="1" applyFill="1" applyBorder="1" applyAlignment="1">
      <alignment horizontal="center" vertical="top"/>
    </xf>
    <xf numFmtId="3" fontId="18" fillId="0" borderId="0" xfId="0" applyNumberFormat="1" applyFont="1" applyFill="1" applyBorder="1" applyAlignment="1">
      <alignment horizontal="center" vertical="top"/>
    </xf>
    <xf numFmtId="3" fontId="1" fillId="3" borderId="87" xfId="0" applyNumberFormat="1" applyFont="1" applyFill="1" applyBorder="1" applyAlignment="1">
      <alignment horizontal="center" vertical="top"/>
    </xf>
    <xf numFmtId="3" fontId="1" fillId="2" borderId="51" xfId="0" applyNumberFormat="1" applyFont="1" applyFill="1" applyBorder="1" applyAlignment="1">
      <alignment horizontal="center" vertical="top"/>
    </xf>
    <xf numFmtId="3" fontId="1" fillId="3" borderId="96" xfId="0" applyNumberFormat="1" applyFont="1" applyFill="1" applyBorder="1" applyAlignment="1">
      <alignment horizontal="center" vertical="top"/>
    </xf>
    <xf numFmtId="3" fontId="1" fillId="2" borderId="96" xfId="0" applyNumberFormat="1" applyFont="1" applyFill="1" applyBorder="1" applyAlignment="1">
      <alignment horizontal="center" vertical="top"/>
    </xf>
    <xf numFmtId="3" fontId="1" fillId="3" borderId="97" xfId="0" applyNumberFormat="1" applyFont="1" applyFill="1" applyBorder="1" applyAlignment="1">
      <alignment horizontal="center" vertical="top"/>
    </xf>
    <xf numFmtId="3" fontId="1" fillId="3" borderId="98" xfId="0" applyNumberFormat="1" applyFont="1" applyFill="1" applyBorder="1" applyAlignment="1">
      <alignment horizontal="center" vertical="top"/>
    </xf>
    <xf numFmtId="3" fontId="1" fillId="3" borderId="99" xfId="0" applyNumberFormat="1" applyFont="1" applyFill="1" applyBorder="1" applyAlignment="1">
      <alignment horizontal="center" vertical="top"/>
    </xf>
    <xf numFmtId="3" fontId="1" fillId="2" borderId="100" xfId="0" applyNumberFormat="1" applyFont="1" applyFill="1" applyBorder="1" applyAlignment="1">
      <alignment horizontal="center" vertical="top"/>
    </xf>
    <xf numFmtId="3" fontId="1" fillId="2" borderId="101" xfId="0" applyNumberFormat="1" applyFont="1" applyFill="1" applyBorder="1" applyAlignment="1">
      <alignment horizontal="center" vertical="top"/>
    </xf>
    <xf numFmtId="3" fontId="1" fillId="2" borderId="102" xfId="0" applyNumberFormat="1" applyFont="1" applyFill="1" applyBorder="1" applyAlignment="1">
      <alignment horizontal="center" vertical="top"/>
    </xf>
    <xf numFmtId="3" fontId="1" fillId="2" borderId="103" xfId="0" applyNumberFormat="1" applyFont="1" applyFill="1" applyBorder="1" applyAlignment="1">
      <alignment horizontal="center" vertical="top"/>
    </xf>
    <xf numFmtId="3" fontId="1" fillId="2" borderId="104" xfId="0" applyNumberFormat="1" applyFont="1" applyFill="1" applyBorder="1" applyAlignment="1">
      <alignment horizontal="center" vertical="top"/>
    </xf>
    <xf numFmtId="3" fontId="1" fillId="2" borderId="105" xfId="0" applyNumberFormat="1" applyFont="1" applyFill="1" applyBorder="1" applyAlignment="1">
      <alignment horizontal="center" vertical="top"/>
    </xf>
    <xf numFmtId="3" fontId="1" fillId="2" borderId="106" xfId="0" applyNumberFormat="1" applyFont="1" applyFill="1" applyBorder="1" applyAlignment="1">
      <alignment horizontal="center" vertical="top"/>
    </xf>
    <xf numFmtId="3" fontId="1" fillId="2" borderId="107" xfId="0" applyNumberFormat="1" applyFont="1" applyFill="1" applyBorder="1" applyAlignment="1">
      <alignment horizontal="center" vertical="top"/>
    </xf>
    <xf numFmtId="0" fontId="8" fillId="0" borderId="31" xfId="0" applyFont="1" applyFill="1" applyBorder="1" applyAlignment="1">
      <alignment horizontal="center" vertical="center"/>
    </xf>
    <xf numFmtId="184" fontId="9" fillId="0" borderId="31" xfId="24" applyNumberFormat="1" applyFont="1" applyFill="1" applyBorder="1" applyAlignment="1">
      <alignment horizontal="center" vertical="top"/>
    </xf>
    <xf numFmtId="184" fontId="9" fillId="0" borderId="0" xfId="24" applyNumberFormat="1" applyFont="1" applyFill="1" applyBorder="1" applyAlignment="1">
      <alignment horizontal="center" vertical="top"/>
    </xf>
    <xf numFmtId="0" fontId="1" fillId="2" borderId="108" xfId="0" applyFont="1" applyFill="1" applyBorder="1" applyAlignment="1">
      <alignment horizontal="center" vertical="center"/>
    </xf>
    <xf numFmtId="0" fontId="1" fillId="3" borderId="31" xfId="0" applyFont="1" applyFill="1" applyBorder="1" applyAlignment="1">
      <alignment horizontal="center" vertical="center"/>
    </xf>
    <xf numFmtId="0" fontId="1" fillId="2" borderId="17" xfId="0" applyFont="1" applyFill="1" applyBorder="1" applyAlignment="1">
      <alignment horizontal="center" vertical="center"/>
    </xf>
    <xf numFmtId="3" fontId="1" fillId="2" borderId="109" xfId="0" applyNumberFormat="1" applyFont="1" applyFill="1" applyBorder="1" applyAlignment="1">
      <alignment horizontal="center" vertical="top"/>
    </xf>
    <xf numFmtId="3" fontId="1" fillId="3" borderId="110" xfId="0" applyNumberFormat="1" applyFont="1" applyFill="1" applyBorder="1" applyAlignment="1">
      <alignment horizontal="center" vertical="top"/>
    </xf>
    <xf numFmtId="3" fontId="1" fillId="2" borderId="30" xfId="0" applyNumberFormat="1" applyFont="1" applyFill="1" applyBorder="1" applyAlignment="1">
      <alignment horizontal="center" vertical="top"/>
    </xf>
    <xf numFmtId="3" fontId="1" fillId="2" borderId="111" xfId="0" applyNumberFormat="1" applyFont="1" applyFill="1" applyBorder="1" applyAlignment="1">
      <alignment horizontal="center" vertical="top"/>
    </xf>
    <xf numFmtId="3" fontId="1" fillId="2" borderId="112" xfId="0" applyNumberFormat="1" applyFont="1" applyFill="1" applyBorder="1" applyAlignment="1">
      <alignment horizontal="center" vertical="top"/>
    </xf>
    <xf numFmtId="3" fontId="1" fillId="2" borderId="113" xfId="0" applyNumberFormat="1" applyFont="1" applyFill="1" applyBorder="1" applyAlignment="1">
      <alignment horizontal="center" vertical="top"/>
    </xf>
    <xf numFmtId="3" fontId="1" fillId="2" borderId="110" xfId="0" applyNumberFormat="1" applyFont="1" applyFill="1" applyBorder="1" applyAlignment="1">
      <alignment horizontal="center" vertical="top"/>
    </xf>
    <xf numFmtId="3" fontId="1" fillId="2" borderId="114" xfId="0" applyNumberFormat="1" applyFont="1" applyFill="1" applyBorder="1" applyAlignment="1">
      <alignment horizontal="center" vertical="top"/>
    </xf>
    <xf numFmtId="3" fontId="1" fillId="3" borderId="46" xfId="0" applyNumberFormat="1" applyFont="1" applyFill="1" applyBorder="1" applyAlignment="1">
      <alignment horizontal="center" vertical="top"/>
    </xf>
    <xf numFmtId="0" fontId="21" fillId="0" borderId="31" xfId="0" applyFont="1" applyBorder="1" applyAlignment="1">
      <alignment vertical="top" wrapText="1"/>
    </xf>
    <xf numFmtId="0" fontId="21" fillId="0" borderId="0" xfId="0" applyFont="1" applyBorder="1" applyAlignment="1">
      <alignment vertical="top" wrapText="1"/>
    </xf>
    <xf numFmtId="3" fontId="1" fillId="3" borderId="73" xfId="0" applyNumberFormat="1" applyFont="1" applyFill="1" applyBorder="1" applyAlignment="1">
      <alignment horizontal="center" vertical="top"/>
    </xf>
    <xf numFmtId="3" fontId="1" fillId="2" borderId="6" xfId="0" applyNumberFormat="1" applyFont="1" applyFill="1" applyBorder="1" applyAlignment="1">
      <alignment horizontal="center" vertical="top"/>
    </xf>
    <xf numFmtId="3" fontId="1" fillId="2" borderId="46" xfId="0" applyNumberFormat="1" applyFont="1" applyFill="1" applyBorder="1" applyAlignment="1">
      <alignment horizontal="center" vertical="top"/>
    </xf>
    <xf numFmtId="3" fontId="1" fillId="3" borderId="74" xfId="0" applyNumberFormat="1" applyFont="1" applyFill="1" applyBorder="1" applyAlignment="1">
      <alignment horizontal="center" vertical="top"/>
    </xf>
    <xf numFmtId="3" fontId="1" fillId="3" borderId="75" xfId="0" applyNumberFormat="1" applyFont="1" applyFill="1" applyBorder="1" applyAlignment="1">
      <alignment horizontal="center" vertical="top"/>
    </xf>
    <xf numFmtId="3" fontId="1" fillId="0" borderId="36" xfId="0" applyNumberFormat="1" applyFont="1" applyFill="1" applyBorder="1" applyAlignment="1">
      <alignment horizontal="center" vertical="top"/>
    </xf>
    <xf numFmtId="3" fontId="1" fillId="0" borderId="84" xfId="0" applyNumberFormat="1" applyFont="1" applyFill="1" applyBorder="1" applyAlignment="1">
      <alignment horizontal="center" vertical="top"/>
    </xf>
    <xf numFmtId="3" fontId="1" fillId="0" borderId="85" xfId="0" applyNumberFormat="1" applyFont="1" applyFill="1" applyBorder="1" applyAlignment="1">
      <alignment horizontal="center" vertical="top"/>
    </xf>
    <xf numFmtId="0" fontId="8" fillId="4" borderId="115" xfId="0" applyFont="1" applyFill="1" applyBorder="1" applyAlignment="1">
      <alignment horizontal="center" vertical="center"/>
    </xf>
    <xf numFmtId="0" fontId="1" fillId="3" borderId="116" xfId="0" applyFont="1" applyFill="1" applyBorder="1" applyAlignment="1">
      <alignment horizontal="center" vertical="top"/>
    </xf>
    <xf numFmtId="0" fontId="1" fillId="3" borderId="117" xfId="0" applyFont="1" applyFill="1" applyBorder="1" applyAlignment="1">
      <alignment horizontal="center" vertical="top"/>
    </xf>
    <xf numFmtId="0" fontId="1" fillId="3" borderId="118" xfId="0" applyFont="1" applyFill="1" applyBorder="1" applyAlignment="1">
      <alignment horizontal="center" vertical="top"/>
    </xf>
    <xf numFmtId="0" fontId="1" fillId="2" borderId="119" xfId="0" applyFont="1" applyFill="1" applyBorder="1" applyAlignment="1">
      <alignment horizontal="center" vertical="top"/>
    </xf>
    <xf numFmtId="0" fontId="1" fillId="2" borderId="117" xfId="0" applyFont="1" applyFill="1" applyBorder="1" applyAlignment="1">
      <alignment horizontal="center" vertical="top"/>
    </xf>
    <xf numFmtId="0" fontId="1" fillId="2" borderId="120" xfId="0" applyFont="1" applyFill="1" applyBorder="1" applyAlignment="1">
      <alignment horizontal="center" vertical="top"/>
    </xf>
    <xf numFmtId="0" fontId="8" fillId="4" borderId="25" xfId="0" applyFont="1" applyFill="1" applyBorder="1" applyAlignment="1">
      <alignment vertical="top"/>
    </xf>
    <xf numFmtId="0" fontId="8" fillId="4" borderId="25" xfId="0" applyFont="1" applyFill="1" applyBorder="1" applyAlignment="1">
      <alignment horizontal="center" vertical="top"/>
    </xf>
    <xf numFmtId="0" fontId="8" fillId="4" borderId="26" xfId="0" applyFont="1" applyFill="1" applyBorder="1" applyAlignment="1">
      <alignment horizontal="center" vertical="top"/>
    </xf>
    <xf numFmtId="3" fontId="1" fillId="2" borderId="121" xfId="0" applyNumberFormat="1" applyFont="1" applyFill="1" applyBorder="1" applyAlignment="1">
      <alignment horizontal="center" vertical="top"/>
    </xf>
    <xf numFmtId="3" fontId="1" fillId="2" borderId="122" xfId="0" applyNumberFormat="1" applyFont="1" applyFill="1" applyBorder="1" applyAlignment="1">
      <alignment horizontal="center" vertical="top"/>
    </xf>
    <xf numFmtId="3" fontId="1" fillId="3" borderId="57" xfId="0" applyNumberFormat="1" applyFont="1" applyFill="1" applyBorder="1" applyAlignment="1">
      <alignment horizontal="center" vertical="top"/>
    </xf>
    <xf numFmtId="3" fontId="1" fillId="3" borderId="60" xfId="0" applyNumberFormat="1" applyFont="1" applyFill="1" applyBorder="1" applyAlignment="1">
      <alignment horizontal="center" vertical="top"/>
    </xf>
    <xf numFmtId="3" fontId="1" fillId="3" borderId="63" xfId="0" applyNumberFormat="1" applyFont="1" applyFill="1" applyBorder="1" applyAlignment="1">
      <alignment horizontal="center" vertical="top"/>
    </xf>
    <xf numFmtId="3" fontId="1" fillId="3" borderId="36" xfId="0" applyNumberFormat="1" applyFont="1" applyFill="1" applyBorder="1" applyAlignment="1">
      <alignment horizontal="center" vertical="top"/>
    </xf>
    <xf numFmtId="3" fontId="1" fillId="3" borderId="47" xfId="0" applyNumberFormat="1" applyFont="1" applyFill="1" applyBorder="1" applyAlignment="1">
      <alignment horizontal="center" vertical="top"/>
    </xf>
    <xf numFmtId="0" fontId="1" fillId="0" borderId="39" xfId="0" applyFont="1" applyBorder="1" applyAlignment="1">
      <alignment horizontal="center" vertical="center"/>
    </xf>
    <xf numFmtId="0" fontId="1" fillId="0" borderId="37" xfId="0" applyFont="1" applyBorder="1" applyAlignment="1">
      <alignment horizontal="center" vertical="center"/>
    </xf>
    <xf numFmtId="3" fontId="1" fillId="2" borderId="123" xfId="0" applyNumberFormat="1" applyFont="1" applyFill="1" applyBorder="1" applyAlignment="1">
      <alignment horizontal="center" vertical="top"/>
    </xf>
    <xf numFmtId="3" fontId="1" fillId="2" borderId="124" xfId="0" applyNumberFormat="1" applyFont="1" applyFill="1" applyBorder="1" applyAlignment="1">
      <alignment horizontal="center" vertical="top"/>
    </xf>
    <xf numFmtId="3" fontId="1" fillId="2" borderId="125" xfId="0" applyNumberFormat="1" applyFont="1" applyFill="1" applyBorder="1" applyAlignment="1">
      <alignment horizontal="center" vertical="top"/>
    </xf>
    <xf numFmtId="3" fontId="1" fillId="2" borderId="126" xfId="0" applyNumberFormat="1" applyFont="1" applyFill="1" applyBorder="1" applyAlignment="1">
      <alignment horizontal="center" vertical="top"/>
    </xf>
    <xf numFmtId="3" fontId="1" fillId="2" borderId="127" xfId="0" applyNumberFormat="1" applyFont="1" applyFill="1" applyBorder="1" applyAlignment="1">
      <alignment horizontal="center" vertical="top"/>
    </xf>
    <xf numFmtId="3" fontId="1" fillId="2" borderId="128" xfId="0" applyNumberFormat="1" applyFont="1" applyFill="1" applyBorder="1" applyAlignment="1">
      <alignment horizontal="center" vertical="top"/>
    </xf>
    <xf numFmtId="0" fontId="3" fillId="0" borderId="0" xfId="0" applyFont="1" applyAlignment="1">
      <alignment horizontal="center" vertical="center"/>
    </xf>
    <xf numFmtId="0" fontId="1" fillId="5" borderId="15" xfId="0" applyFont="1" applyFill="1" applyBorder="1" applyAlignment="1">
      <alignment horizontal="center" vertical="center"/>
    </xf>
    <xf numFmtId="0" fontId="1" fillId="0" borderId="0" xfId="0" applyFont="1" applyAlignment="1">
      <alignment horizontal="center" vertical="center"/>
    </xf>
    <xf numFmtId="0" fontId="1" fillId="2" borderId="68"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16" xfId="0" applyFont="1" applyFill="1" applyBorder="1" applyAlignment="1">
      <alignment horizontal="center" vertical="center"/>
    </xf>
    <xf numFmtId="0" fontId="12" fillId="4" borderId="29" xfId="0" applyFont="1" applyFill="1" applyBorder="1" applyAlignment="1">
      <alignment horizontal="center" vertical="center"/>
    </xf>
    <xf numFmtId="0" fontId="1" fillId="0" borderId="25"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2" xfId="0" applyFont="1" applyBorder="1" applyAlignment="1">
      <alignment horizontal="center" vertical="center" wrapText="1"/>
    </xf>
    <xf numFmtId="0" fontId="0" fillId="3" borderId="0" xfId="0" applyFont="1" applyFill="1" applyBorder="1" applyAlignment="1">
      <alignment horizontal="center" vertical="center"/>
    </xf>
    <xf numFmtId="0" fontId="9" fillId="0" borderId="22" xfId="0" applyFont="1" applyBorder="1" applyAlignment="1">
      <alignment horizontal="center" vertical="center" wrapText="1"/>
    </xf>
    <xf numFmtId="0" fontId="1" fillId="2" borderId="82" xfId="0" applyFont="1" applyFill="1" applyBorder="1" applyAlignment="1">
      <alignment horizontal="center" vertical="center"/>
    </xf>
    <xf numFmtId="0" fontId="1" fillId="2" borderId="79" xfId="0" applyFont="1" applyFill="1" applyBorder="1" applyAlignment="1">
      <alignment horizontal="center" vertical="center"/>
    </xf>
    <xf numFmtId="0" fontId="1" fillId="2" borderId="83" xfId="0" applyFont="1" applyFill="1" applyBorder="1" applyAlignment="1">
      <alignment horizontal="center" vertical="center"/>
    </xf>
    <xf numFmtId="0" fontId="1" fillId="3" borderId="0" xfId="0" applyFont="1" applyFill="1" applyBorder="1" applyAlignment="1">
      <alignment horizontal="center" vertical="center"/>
    </xf>
    <xf numFmtId="0" fontId="12" fillId="4" borderId="15" xfId="0" applyFont="1" applyFill="1" applyBorder="1" applyAlignment="1">
      <alignment horizontal="center" vertical="center"/>
    </xf>
    <xf numFmtId="0" fontId="14" fillId="0" borderId="25" xfId="0" applyFont="1" applyBorder="1" applyAlignment="1">
      <alignment horizontal="center" vertical="center" wrapText="1"/>
    </xf>
    <xf numFmtId="0" fontId="8" fillId="4" borderId="43" xfId="0" applyFont="1" applyFill="1" applyBorder="1" applyAlignment="1">
      <alignment horizontal="center" vertical="center"/>
    </xf>
    <xf numFmtId="0" fontId="0" fillId="0" borderId="9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2" xfId="0" applyFont="1" applyBorder="1" applyAlignment="1">
      <alignment horizontal="center" vertical="center" wrapText="1"/>
    </xf>
    <xf numFmtId="0" fontId="3" fillId="2" borderId="82" xfId="0" applyFont="1" applyFill="1" applyBorder="1" applyAlignment="1">
      <alignment horizontal="center" vertical="center"/>
    </xf>
    <xf numFmtId="3" fontId="1" fillId="2" borderId="2" xfId="0" applyNumberFormat="1" applyFont="1" applyFill="1" applyBorder="1" applyAlignment="1">
      <alignment horizontal="center" vertical="center"/>
    </xf>
    <xf numFmtId="0" fontId="8" fillId="4" borderId="25" xfId="0" applyFont="1" applyFill="1" applyBorder="1" applyAlignment="1">
      <alignment horizontal="center" vertical="center"/>
    </xf>
    <xf numFmtId="1" fontId="9" fillId="3" borderId="79" xfId="22" applyNumberFormat="1" applyFont="1" applyFill="1" applyBorder="1" applyAlignment="1">
      <alignment horizontal="center" vertical="center"/>
      <protection/>
    </xf>
    <xf numFmtId="1" fontId="10" fillId="3" borderId="79" xfId="22" applyNumberFormat="1" applyFont="1" applyFill="1" applyBorder="1" applyAlignment="1">
      <alignment horizontal="center" vertical="center"/>
      <protection/>
    </xf>
    <xf numFmtId="0" fontId="2" fillId="2" borderId="76" xfId="0" applyFont="1" applyFill="1" applyBorder="1" applyAlignment="1">
      <alignment horizontal="center" vertical="center"/>
    </xf>
    <xf numFmtId="1" fontId="9" fillId="3" borderId="83" xfId="22" applyNumberFormat="1" applyFont="1" applyFill="1" applyBorder="1" applyAlignment="1">
      <alignment horizontal="center" vertical="center"/>
      <protection/>
    </xf>
    <xf numFmtId="0" fontId="1" fillId="3" borderId="129" xfId="0" applyFont="1" applyFill="1" applyBorder="1" applyAlignment="1">
      <alignment horizontal="center" vertical="center"/>
    </xf>
    <xf numFmtId="0" fontId="8" fillId="4" borderId="42" xfId="0" applyFont="1" applyFill="1" applyBorder="1" applyAlignment="1">
      <alignment horizontal="center" vertical="center"/>
    </xf>
    <xf numFmtId="0" fontId="3" fillId="2" borderId="79" xfId="0" applyFont="1" applyFill="1" applyBorder="1" applyAlignment="1">
      <alignment horizontal="center" vertical="center"/>
    </xf>
    <xf numFmtId="0" fontId="3" fillId="2" borderId="76" xfId="0" applyFont="1" applyFill="1" applyBorder="1" applyAlignment="1">
      <alignment horizontal="center" vertical="center"/>
    </xf>
    <xf numFmtId="0" fontId="3" fillId="2" borderId="83" xfId="0" applyFont="1" applyFill="1" applyBorder="1" applyAlignment="1">
      <alignment horizontal="center" vertical="center"/>
    </xf>
    <xf numFmtId="3" fontId="1" fillId="2" borderId="55" xfId="0" applyNumberFormat="1" applyFont="1" applyFill="1" applyBorder="1" applyAlignment="1">
      <alignment horizontal="center" vertical="top"/>
    </xf>
    <xf numFmtId="3" fontId="1" fillId="2" borderId="56" xfId="0" applyNumberFormat="1" applyFont="1" applyFill="1" applyBorder="1" applyAlignment="1">
      <alignment horizontal="center" vertical="top"/>
    </xf>
    <xf numFmtId="3" fontId="1" fillId="2" borderId="57" xfId="0" applyNumberFormat="1" applyFont="1" applyFill="1" applyBorder="1" applyAlignment="1">
      <alignment horizontal="center" vertical="top"/>
    </xf>
    <xf numFmtId="3" fontId="1" fillId="2" borderId="130" xfId="0" applyNumberFormat="1" applyFont="1" applyFill="1" applyBorder="1" applyAlignment="1">
      <alignment horizontal="center" vertical="top"/>
    </xf>
    <xf numFmtId="3" fontId="1" fillId="2" borderId="131" xfId="0" applyNumberFormat="1" applyFont="1" applyFill="1" applyBorder="1" applyAlignment="1">
      <alignment horizontal="center" vertical="top"/>
    </xf>
    <xf numFmtId="3" fontId="1" fillId="2" borderId="132" xfId="0" applyNumberFormat="1" applyFont="1" applyFill="1" applyBorder="1" applyAlignment="1">
      <alignment horizontal="center" vertical="top"/>
    </xf>
    <xf numFmtId="3" fontId="1" fillId="2" borderId="58" xfId="0" applyNumberFormat="1" applyFont="1" applyFill="1" applyBorder="1" applyAlignment="1">
      <alignment horizontal="center" vertical="top"/>
    </xf>
    <xf numFmtId="3" fontId="1" fillId="2" borderId="59" xfId="0" applyNumberFormat="1" applyFont="1" applyFill="1" applyBorder="1" applyAlignment="1">
      <alignment horizontal="center" vertical="top"/>
    </xf>
    <xf numFmtId="3" fontId="1" fillId="2" borderId="60" xfId="0" applyNumberFormat="1" applyFont="1" applyFill="1" applyBorder="1" applyAlignment="1">
      <alignment horizontal="center" vertical="top"/>
    </xf>
    <xf numFmtId="184" fontId="0" fillId="3" borderId="25" xfId="24" applyNumberFormat="1" applyFont="1" applyFill="1" applyBorder="1" applyAlignment="1">
      <alignment horizontal="center" vertical="top"/>
    </xf>
    <xf numFmtId="184" fontId="0" fillId="3" borderId="43" xfId="24" applyNumberFormat="1" applyFont="1" applyFill="1" applyBorder="1" applyAlignment="1">
      <alignment horizontal="center" vertical="top"/>
    </xf>
    <xf numFmtId="184" fontId="0" fillId="3" borderId="26" xfId="24" applyNumberFormat="1" applyFont="1" applyFill="1" applyBorder="1" applyAlignment="1">
      <alignment horizontal="center" vertical="top"/>
    </xf>
    <xf numFmtId="184" fontId="0" fillId="3" borderId="35" xfId="24" applyNumberFormat="1" applyFont="1" applyFill="1" applyBorder="1" applyAlignment="1">
      <alignment horizontal="center" vertical="top"/>
    </xf>
    <xf numFmtId="0" fontId="1" fillId="3" borderId="87" xfId="0" applyFont="1" applyFill="1" applyBorder="1" applyAlignment="1">
      <alignment horizontal="center" vertical="top"/>
    </xf>
    <xf numFmtId="0" fontId="1" fillId="3" borderId="96" xfId="0" applyFont="1" applyFill="1" applyBorder="1" applyAlignment="1">
      <alignment horizontal="center" vertical="top"/>
    </xf>
    <xf numFmtId="0" fontId="1" fillId="3" borderId="95" xfId="0" applyFont="1" applyFill="1" applyBorder="1" applyAlignment="1">
      <alignment horizontal="center" vertical="top"/>
    </xf>
    <xf numFmtId="0" fontId="19" fillId="3" borderId="31" xfId="0" applyFont="1" applyFill="1" applyBorder="1" applyAlignment="1">
      <alignment horizontal="center" vertical="top"/>
    </xf>
    <xf numFmtId="0" fontId="19" fillId="2" borderId="17" xfId="0" applyFont="1" applyFill="1" applyBorder="1" applyAlignment="1">
      <alignment horizontal="center" vertical="top"/>
    </xf>
    <xf numFmtId="0" fontId="1" fillId="0" borderId="24" xfId="0" applyFont="1" applyBorder="1" applyAlignment="1">
      <alignment horizontal="center" vertical="center"/>
    </xf>
    <xf numFmtId="0" fontId="18" fillId="3" borderId="55" xfId="0" applyFont="1" applyFill="1" applyBorder="1" applyAlignment="1">
      <alignment horizontal="center" vertical="top"/>
    </xf>
    <xf numFmtId="0" fontId="18" fillId="3" borderId="133" xfId="0" applyFont="1" applyFill="1" applyBorder="1" applyAlignment="1">
      <alignment horizontal="center" vertical="top"/>
    </xf>
    <xf numFmtId="0" fontId="18" fillId="3" borderId="134" xfId="0" applyFont="1" applyFill="1" applyBorder="1" applyAlignment="1">
      <alignment horizontal="center" vertical="top"/>
    </xf>
    <xf numFmtId="0" fontId="18" fillId="3" borderId="135" xfId="0" applyFont="1" applyFill="1" applyBorder="1" applyAlignment="1">
      <alignment horizontal="center" vertical="top"/>
    </xf>
    <xf numFmtId="0" fontId="18" fillId="3" borderId="61" xfId="0" applyFont="1" applyFill="1" applyBorder="1" applyAlignment="1">
      <alignment horizontal="center" vertical="top"/>
    </xf>
    <xf numFmtId="0" fontId="18" fillId="3" borderId="136" xfId="0" applyFont="1" applyFill="1" applyBorder="1" applyAlignment="1">
      <alignment horizontal="center" vertical="top"/>
    </xf>
    <xf numFmtId="0" fontId="18" fillId="3" borderId="137" xfId="0" applyFont="1" applyFill="1" applyBorder="1" applyAlignment="1">
      <alignment horizontal="center" vertical="top"/>
    </xf>
    <xf numFmtId="0" fontId="18" fillId="3" borderId="138" xfId="0" applyFont="1" applyFill="1" applyBorder="1" applyAlignment="1">
      <alignment horizontal="center" vertical="top"/>
    </xf>
    <xf numFmtId="3" fontId="1" fillId="2" borderId="136" xfId="0" applyNumberFormat="1" applyFont="1" applyFill="1" applyBorder="1" applyAlignment="1">
      <alignment horizontal="center" vertical="top"/>
    </xf>
    <xf numFmtId="3" fontId="1" fillId="2" borderId="137" xfId="0" applyNumberFormat="1" applyFont="1" applyFill="1" applyBorder="1" applyAlignment="1">
      <alignment horizontal="center" vertical="top"/>
    </xf>
    <xf numFmtId="3" fontId="1" fillId="2" borderId="138" xfId="0" applyNumberFormat="1" applyFont="1" applyFill="1" applyBorder="1" applyAlignment="1">
      <alignment horizontal="center" vertical="top"/>
    </xf>
    <xf numFmtId="0" fontId="1" fillId="2" borderId="61" xfId="0" applyFont="1" applyFill="1" applyBorder="1" applyAlignment="1">
      <alignment horizontal="center" vertical="top"/>
    </xf>
    <xf numFmtId="0" fontId="1" fillId="2" borderId="62" xfId="0" applyFont="1" applyFill="1" applyBorder="1" applyAlignment="1">
      <alignment horizontal="center" vertical="top"/>
    </xf>
    <xf numFmtId="0" fontId="1" fillId="2" borderId="63" xfId="0" applyFont="1" applyFill="1" applyBorder="1" applyAlignment="1">
      <alignment horizontal="center" vertical="top"/>
    </xf>
    <xf numFmtId="0" fontId="1" fillId="2" borderId="133" xfId="0" applyFont="1" applyFill="1" applyBorder="1" applyAlignment="1">
      <alignment horizontal="center" vertical="top"/>
    </xf>
    <xf numFmtId="0" fontId="1" fillId="2" borderId="134" xfId="0" applyFont="1" applyFill="1" applyBorder="1" applyAlignment="1">
      <alignment horizontal="center" vertical="top"/>
    </xf>
    <xf numFmtId="0" fontId="1" fillId="2" borderId="135" xfId="0" applyFont="1" applyFill="1" applyBorder="1" applyAlignment="1">
      <alignment horizontal="center" vertical="top"/>
    </xf>
    <xf numFmtId="0" fontId="1" fillId="2" borderId="139" xfId="0" applyFont="1" applyFill="1" applyBorder="1" applyAlignment="1">
      <alignment horizontal="center" vertical="top"/>
    </xf>
    <xf numFmtId="0" fontId="1" fillId="2" borderId="140" xfId="0" applyFont="1" applyFill="1" applyBorder="1" applyAlignment="1">
      <alignment horizontal="center" vertical="top"/>
    </xf>
    <xf numFmtId="0" fontId="1" fillId="2" borderId="141" xfId="0" applyFont="1" applyFill="1" applyBorder="1" applyAlignment="1">
      <alignment horizontal="center" vertical="top"/>
    </xf>
    <xf numFmtId="0" fontId="8" fillId="4" borderId="34" xfId="0" applyFont="1" applyFill="1" applyBorder="1" applyAlignment="1">
      <alignment horizontal="center" vertical="top" wrapText="1"/>
    </xf>
    <xf numFmtId="184" fontId="0" fillId="3" borderId="19" xfId="24" applyNumberFormat="1" applyFont="1" applyFill="1" applyBorder="1" applyAlignment="1">
      <alignment horizontal="center" vertical="top"/>
    </xf>
    <xf numFmtId="184" fontId="0" fillId="3" borderId="22" xfId="24" applyNumberFormat="1" applyFont="1" applyFill="1" applyBorder="1" applyAlignment="1">
      <alignment horizontal="center" vertical="top"/>
    </xf>
    <xf numFmtId="184" fontId="0" fillId="3" borderId="20" xfId="24" applyNumberFormat="1" applyFont="1" applyFill="1" applyBorder="1" applyAlignment="1">
      <alignment horizontal="center" vertical="top"/>
    </xf>
    <xf numFmtId="184" fontId="0" fillId="3" borderId="23" xfId="24" applyNumberFormat="1" applyFont="1" applyFill="1" applyBorder="1" applyAlignment="1">
      <alignment horizontal="center" vertical="top"/>
    </xf>
    <xf numFmtId="3" fontId="1" fillId="2" borderId="142" xfId="0" applyNumberFormat="1" applyFont="1" applyFill="1" applyBorder="1" applyAlignment="1">
      <alignment horizontal="center" vertical="top"/>
    </xf>
    <xf numFmtId="3" fontId="1" fillId="2" borderId="143" xfId="0" applyNumberFormat="1" applyFont="1" applyFill="1" applyBorder="1" applyAlignment="1">
      <alignment horizontal="center" vertical="top"/>
    </xf>
    <xf numFmtId="0" fontId="9" fillId="0" borderId="0" xfId="0" applyFont="1" applyAlignment="1">
      <alignment/>
    </xf>
    <xf numFmtId="184" fontId="1" fillId="3" borderId="25" xfId="24" applyNumberFormat="1" applyFont="1" applyFill="1" applyBorder="1" applyAlignment="1">
      <alignment horizontal="center" vertical="top"/>
    </xf>
    <xf numFmtId="184" fontId="1" fillId="3" borderId="26" xfId="24" applyNumberFormat="1" applyFont="1" applyFill="1" applyBorder="1" applyAlignment="1">
      <alignment horizontal="center" vertical="top"/>
    </xf>
    <xf numFmtId="184" fontId="1" fillId="3" borderId="22" xfId="24" applyNumberFormat="1" applyFont="1" applyFill="1" applyBorder="1" applyAlignment="1">
      <alignment horizontal="center" vertical="top"/>
    </xf>
    <xf numFmtId="184" fontId="1" fillId="3" borderId="23" xfId="24" applyNumberFormat="1" applyFont="1" applyFill="1" applyBorder="1" applyAlignment="1">
      <alignment horizontal="center" vertical="top"/>
    </xf>
    <xf numFmtId="0" fontId="19" fillId="2" borderId="68" xfId="0" applyFont="1" applyFill="1" applyBorder="1" applyAlignment="1">
      <alignment horizontal="center" vertical="top"/>
    </xf>
    <xf numFmtId="0" fontId="19" fillId="2" borderId="42" xfId="0" applyFont="1" applyFill="1" applyBorder="1" applyAlignment="1">
      <alignment horizontal="center" vertical="top"/>
    </xf>
    <xf numFmtId="3" fontId="1" fillId="3" borderId="130" xfId="0" applyNumberFormat="1" applyFont="1" applyFill="1" applyBorder="1" applyAlignment="1">
      <alignment horizontal="center" vertical="top"/>
    </xf>
    <xf numFmtId="3" fontId="1" fillId="3" borderId="133" xfId="0" applyNumberFormat="1" applyFont="1" applyFill="1" applyBorder="1" applyAlignment="1">
      <alignment horizontal="center" vertical="top"/>
    </xf>
    <xf numFmtId="3" fontId="1" fillId="2" borderId="133" xfId="0" applyNumberFormat="1" applyFont="1" applyFill="1" applyBorder="1" applyAlignment="1">
      <alignment horizontal="center" vertical="top"/>
    </xf>
    <xf numFmtId="3" fontId="1" fillId="2" borderId="144" xfId="0" applyNumberFormat="1" applyFont="1" applyFill="1" applyBorder="1" applyAlignment="1">
      <alignment horizontal="center" vertical="top"/>
    </xf>
    <xf numFmtId="3" fontId="1" fillId="3" borderId="136" xfId="0" applyNumberFormat="1" applyFont="1" applyFill="1" applyBorder="1" applyAlignment="1">
      <alignment horizontal="center" vertical="top"/>
    </xf>
    <xf numFmtId="0" fontId="0" fillId="0" borderId="145" xfId="0" applyBorder="1" applyAlignment="1">
      <alignment/>
    </xf>
    <xf numFmtId="0" fontId="0" fillId="0" borderId="146" xfId="0" applyBorder="1" applyAlignment="1">
      <alignment/>
    </xf>
    <xf numFmtId="0" fontId="1" fillId="2" borderId="31" xfId="0" applyFont="1" applyFill="1" applyBorder="1" applyAlignment="1">
      <alignment horizontal="center" vertical="top"/>
    </xf>
    <xf numFmtId="0" fontId="0" fillId="0" borderId="147" xfId="0" applyBorder="1" applyAlignment="1">
      <alignment/>
    </xf>
    <xf numFmtId="0" fontId="0" fillId="2" borderId="35" xfId="0" applyFill="1" applyBorder="1" applyAlignment="1">
      <alignment/>
    </xf>
    <xf numFmtId="0" fontId="0" fillId="2" borderId="83" xfId="0" applyFill="1" applyBorder="1" applyAlignment="1">
      <alignment horizontal="center"/>
    </xf>
    <xf numFmtId="0" fontId="31" fillId="0" borderId="0" xfId="0" applyFont="1" applyAlignment="1">
      <alignment/>
    </xf>
    <xf numFmtId="0" fontId="0" fillId="0" borderId="0" xfId="0" applyFill="1" applyAlignment="1">
      <alignment/>
    </xf>
    <xf numFmtId="0" fontId="12" fillId="0" borderId="0" xfId="0" applyFont="1" applyFill="1" applyBorder="1" applyAlignment="1">
      <alignment/>
    </xf>
    <xf numFmtId="3" fontId="1" fillId="3" borderId="126" xfId="0" applyNumberFormat="1" applyFont="1" applyFill="1" applyBorder="1" applyAlignment="1">
      <alignment horizontal="center" vertical="top"/>
    </xf>
    <xf numFmtId="3" fontId="1" fillId="3" borderId="127" xfId="0" applyNumberFormat="1" applyFont="1" applyFill="1" applyBorder="1" applyAlignment="1">
      <alignment horizontal="center" vertical="top"/>
    </xf>
    <xf numFmtId="3" fontId="1" fillId="3" borderId="128" xfId="0" applyNumberFormat="1" applyFont="1" applyFill="1" applyBorder="1" applyAlignment="1">
      <alignment horizontal="center" vertical="top"/>
    </xf>
    <xf numFmtId="0" fontId="0" fillId="0" borderId="0" xfId="0" applyAlignment="1">
      <alignment wrapText="1"/>
    </xf>
    <xf numFmtId="0" fontId="0" fillId="0" borderId="0" xfId="0" applyAlignment="1">
      <alignment/>
    </xf>
    <xf numFmtId="0" fontId="0" fillId="0" borderId="0" xfId="0" applyFill="1" applyAlignment="1">
      <alignment/>
    </xf>
    <xf numFmtId="0" fontId="1" fillId="0" borderId="89" xfId="0" applyFont="1" applyBorder="1" applyAlignment="1">
      <alignment vertical="top" wrapText="1"/>
    </xf>
    <xf numFmtId="0" fontId="1" fillId="0" borderId="90" xfId="0" applyFont="1" applyBorder="1" applyAlignment="1">
      <alignment vertical="top" wrapText="1"/>
    </xf>
    <xf numFmtId="0" fontId="1" fillId="0" borderId="91" xfId="0" applyFont="1" applyBorder="1" applyAlignment="1">
      <alignment vertical="top" wrapText="1"/>
    </xf>
    <xf numFmtId="0" fontId="1" fillId="0" borderId="18" xfId="0" applyFont="1" applyBorder="1" applyAlignment="1">
      <alignment vertical="top" wrapText="1"/>
    </xf>
    <xf numFmtId="0" fontId="9" fillId="0" borderId="19" xfId="0" applyFont="1" applyBorder="1" applyAlignment="1">
      <alignment vertical="top" wrapText="1"/>
    </xf>
    <xf numFmtId="0" fontId="9" fillId="0" borderId="20" xfId="0" applyFont="1" applyBorder="1" applyAlignment="1">
      <alignment vertical="top" wrapText="1"/>
    </xf>
    <xf numFmtId="0" fontId="1" fillId="0" borderId="21" xfId="0" applyFont="1" applyBorder="1" applyAlignment="1">
      <alignment vertical="top" wrapText="1"/>
    </xf>
    <xf numFmtId="0" fontId="9" fillId="0" borderId="22" xfId="0" applyFont="1" applyBorder="1" applyAlignment="1">
      <alignment vertical="top" wrapText="1"/>
    </xf>
    <xf numFmtId="0" fontId="9" fillId="0" borderId="23" xfId="0" applyFont="1" applyBorder="1" applyAlignment="1">
      <alignment vertical="top" wrapText="1"/>
    </xf>
    <xf numFmtId="0" fontId="1" fillId="0" borderId="89" xfId="0" applyFont="1" applyBorder="1" applyAlignment="1">
      <alignment horizontal="left" vertical="top" wrapText="1"/>
    </xf>
    <xf numFmtId="0" fontId="1" fillId="0" borderId="90" xfId="0" applyFont="1" applyBorder="1" applyAlignment="1">
      <alignment horizontal="left" vertical="top" wrapText="1"/>
    </xf>
    <xf numFmtId="0" fontId="1" fillId="0" borderId="91"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20" fillId="0" borderId="18" xfId="0" applyFont="1" applyBorder="1" applyAlignment="1">
      <alignment horizontal="center" vertical="top" wrapText="1"/>
    </xf>
    <xf numFmtId="0" fontId="20" fillId="0" borderId="19" xfId="0" applyFont="1" applyBorder="1" applyAlignment="1">
      <alignment horizontal="center" vertical="top" wrapText="1"/>
    </xf>
    <xf numFmtId="0" fontId="20" fillId="0" borderId="21" xfId="0" applyFont="1" applyBorder="1" applyAlignment="1">
      <alignment horizontal="center" vertical="top" wrapText="1"/>
    </xf>
    <xf numFmtId="0" fontId="20" fillId="0" borderId="22" xfId="0" applyFont="1" applyBorder="1" applyAlignment="1">
      <alignment horizontal="center" vertical="top" wrapText="1"/>
    </xf>
    <xf numFmtId="0" fontId="1" fillId="0" borderId="0" xfId="0" applyFont="1" applyBorder="1" applyAlignment="1">
      <alignment vertical="top" wrapText="1"/>
    </xf>
    <xf numFmtId="0" fontId="0" fillId="0" borderId="0" xfId="0" applyBorder="1" applyAlignment="1">
      <alignment vertical="top" wrapText="1"/>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cellXfs>
  <cellStyles count="11">
    <cellStyle name="Normal" xfId="0"/>
    <cellStyle name="Comma" xfId="15"/>
    <cellStyle name="Comma [0]" xfId="16"/>
    <cellStyle name="Currency" xfId="17"/>
    <cellStyle name="Currency [0]" xfId="18"/>
    <cellStyle name="Followed Hyperlink" xfId="19"/>
    <cellStyle name="Hyperlink" xfId="20"/>
    <cellStyle name="Normal_Sheet3" xfId="21"/>
    <cellStyle name="Normal_TAB9" xfId="22"/>
    <cellStyle name="Normal_Total_Estabelecimento"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s>
</file>

<file path=xl/drawings/_rels/drawing2.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 Id="rId4" Type="http://schemas.openxmlformats.org/officeDocument/2006/relationships/hyperlink" Target="#Indice" /><Relationship Id="rId5" Type="http://schemas.openxmlformats.org/officeDocument/2006/relationships/hyperlink" Target="#Indice" /><Relationship Id="rId6" Type="http://schemas.openxmlformats.org/officeDocument/2006/relationships/hyperlink" Target="#Indice" /><Relationship Id="rId7" Type="http://schemas.openxmlformats.org/officeDocument/2006/relationships/hyperlink" Target="#Indice" /></Relationships>
</file>

<file path=xl/drawings/_rels/drawing3.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s>
</file>

<file path=xl/drawings/_rels/drawing4.xml.rels><?xml version="1.0" encoding="utf-8" standalone="yes"?><Relationships xmlns="http://schemas.openxmlformats.org/package/2006/relationships"><Relationship Id="rId1" Type="http://schemas.openxmlformats.org/officeDocument/2006/relationships/hyperlink" Target="#Indice"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39</xdr:row>
      <xdr:rowOff>152400</xdr:rowOff>
    </xdr:from>
    <xdr:to>
      <xdr:col>13</xdr:col>
      <xdr:colOff>38100</xdr:colOff>
      <xdr:row>46</xdr:row>
      <xdr:rowOff>66675</xdr:rowOff>
    </xdr:to>
    <xdr:sp>
      <xdr:nvSpPr>
        <xdr:cNvPr id="1" name="TextBox 4"/>
        <xdr:cNvSpPr txBox="1">
          <a:spLocks noChangeArrowheads="1"/>
        </xdr:cNvSpPr>
      </xdr:nvSpPr>
      <xdr:spPr>
        <a:xfrm>
          <a:off x="161925" y="8153400"/>
          <a:ext cx="5581650" cy="110490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I.1</a:t>
          </a:r>
          <a:r>
            <a:rPr lang="en-US" cap="none" sz="800" b="0"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16</xdr:col>
      <xdr:colOff>0</xdr:colOff>
      <xdr:row>0</xdr:row>
      <xdr:rowOff>85725</xdr:rowOff>
    </xdr:from>
    <xdr:to>
      <xdr:col>16</xdr:col>
      <xdr:colOff>0</xdr:colOff>
      <xdr:row>2</xdr:row>
      <xdr:rowOff>66675</xdr:rowOff>
    </xdr:to>
    <xdr:sp>
      <xdr:nvSpPr>
        <xdr:cNvPr id="2" name="AutoShape 7">
          <a:hlinkClick r:id="rId1"/>
        </xdr:cNvPr>
        <xdr:cNvSpPr>
          <a:spLocks/>
        </xdr:cNvSpPr>
      </xdr:nvSpPr>
      <xdr:spPr>
        <a:xfrm>
          <a:off x="7429500" y="85725"/>
          <a:ext cx="0" cy="2667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47</xdr:row>
      <xdr:rowOff>66675</xdr:rowOff>
    </xdr:from>
    <xdr:to>
      <xdr:col>13</xdr:col>
      <xdr:colOff>57150</xdr:colOff>
      <xdr:row>54</xdr:row>
      <xdr:rowOff>66675</xdr:rowOff>
    </xdr:to>
    <xdr:sp>
      <xdr:nvSpPr>
        <xdr:cNvPr id="3" name="TextBox 9"/>
        <xdr:cNvSpPr txBox="1">
          <a:spLocks noChangeArrowheads="1"/>
        </xdr:cNvSpPr>
      </xdr:nvSpPr>
      <xdr:spPr>
        <a:xfrm>
          <a:off x="171450" y="9363075"/>
          <a:ext cx="5591175" cy="110490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I.1:
</a:t>
          </a:r>
        </a:p>
      </xdr:txBody>
    </xdr:sp>
    <xdr:clientData/>
  </xdr:twoCellAnchor>
  <xdr:twoCellAnchor>
    <xdr:from>
      <xdr:col>8</xdr:col>
      <xdr:colOff>247650</xdr:colOff>
      <xdr:row>0</xdr:row>
      <xdr:rowOff>104775</xdr:rowOff>
    </xdr:from>
    <xdr:to>
      <xdr:col>8</xdr:col>
      <xdr:colOff>514350</xdr:colOff>
      <xdr:row>2</xdr:row>
      <xdr:rowOff>76200</xdr:rowOff>
    </xdr:to>
    <xdr:sp>
      <xdr:nvSpPr>
        <xdr:cNvPr id="4" name="AutoShape 11">
          <a:hlinkClick r:id="rId2"/>
        </xdr:cNvPr>
        <xdr:cNvSpPr>
          <a:spLocks/>
        </xdr:cNvSpPr>
      </xdr:nvSpPr>
      <xdr:spPr>
        <a:xfrm>
          <a:off x="5362575" y="104775"/>
          <a:ext cx="266700" cy="266700"/>
        </a:xfrm>
        <a:prstGeom prst="leftArrow">
          <a:avLst>
            <a:gd name="adj1" fmla="val -17856"/>
            <a:gd name="adj2" fmla="val -26000"/>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35</xdr:row>
      <xdr:rowOff>123825</xdr:rowOff>
    </xdr:from>
    <xdr:to>
      <xdr:col>8</xdr:col>
      <xdr:colOff>628650</xdr:colOff>
      <xdr:row>37</xdr:row>
      <xdr:rowOff>114300</xdr:rowOff>
    </xdr:to>
    <xdr:sp>
      <xdr:nvSpPr>
        <xdr:cNvPr id="1" name="TextBox 3"/>
        <xdr:cNvSpPr txBox="1">
          <a:spLocks noChangeArrowheads="1"/>
        </xdr:cNvSpPr>
      </xdr:nvSpPr>
      <xdr:spPr>
        <a:xfrm>
          <a:off x="104775" y="7439025"/>
          <a:ext cx="6124575" cy="3333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II.1: Ministry of Science and Higher Education - Official Statistics
</a:t>
          </a:r>
        </a:p>
      </xdr:txBody>
    </xdr:sp>
    <xdr:clientData/>
  </xdr:twoCellAnchor>
  <xdr:twoCellAnchor>
    <xdr:from>
      <xdr:col>1</xdr:col>
      <xdr:colOff>28575</xdr:colOff>
      <xdr:row>79</xdr:row>
      <xdr:rowOff>142875</xdr:rowOff>
    </xdr:from>
    <xdr:to>
      <xdr:col>9</xdr:col>
      <xdr:colOff>9525</xdr:colOff>
      <xdr:row>85</xdr:row>
      <xdr:rowOff>133350</xdr:rowOff>
    </xdr:to>
    <xdr:sp>
      <xdr:nvSpPr>
        <xdr:cNvPr id="2" name="TextBox 7"/>
        <xdr:cNvSpPr txBox="1">
          <a:spLocks noChangeArrowheads="1"/>
        </xdr:cNvSpPr>
      </xdr:nvSpPr>
      <xdr:spPr>
        <a:xfrm>
          <a:off x="152400" y="15678150"/>
          <a:ext cx="6105525"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II.2 as above
</a:t>
          </a:r>
        </a:p>
      </xdr:txBody>
    </xdr:sp>
    <xdr:clientData/>
  </xdr:twoCellAnchor>
  <xdr:twoCellAnchor>
    <xdr:from>
      <xdr:col>0</xdr:col>
      <xdr:colOff>85725</xdr:colOff>
      <xdr:row>37</xdr:row>
      <xdr:rowOff>257175</xdr:rowOff>
    </xdr:from>
    <xdr:to>
      <xdr:col>8</xdr:col>
      <xdr:colOff>628650</xdr:colOff>
      <xdr:row>39</xdr:row>
      <xdr:rowOff>180975</xdr:rowOff>
    </xdr:to>
    <xdr:sp>
      <xdr:nvSpPr>
        <xdr:cNvPr id="3" name="TextBox 35"/>
        <xdr:cNvSpPr txBox="1">
          <a:spLocks noChangeArrowheads="1"/>
        </xdr:cNvSpPr>
      </xdr:nvSpPr>
      <xdr:spPr>
        <a:xfrm>
          <a:off x="85725" y="7915275"/>
          <a:ext cx="6143625" cy="49530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II.1:
</a:t>
          </a:r>
        </a:p>
      </xdr:txBody>
    </xdr:sp>
    <xdr:clientData/>
  </xdr:twoCellAnchor>
  <xdr:twoCellAnchor>
    <xdr:from>
      <xdr:col>1</xdr:col>
      <xdr:colOff>38100</xdr:colOff>
      <xdr:row>86</xdr:row>
      <xdr:rowOff>123825</xdr:rowOff>
    </xdr:from>
    <xdr:to>
      <xdr:col>9</xdr:col>
      <xdr:colOff>9525</xdr:colOff>
      <xdr:row>92</xdr:row>
      <xdr:rowOff>85725</xdr:rowOff>
    </xdr:to>
    <xdr:sp>
      <xdr:nvSpPr>
        <xdr:cNvPr id="4" name="TextBox 36"/>
        <xdr:cNvSpPr txBox="1">
          <a:spLocks noChangeArrowheads="1"/>
        </xdr:cNvSpPr>
      </xdr:nvSpPr>
      <xdr:spPr>
        <a:xfrm>
          <a:off x="161925" y="16792575"/>
          <a:ext cx="60960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II.2
</a:t>
          </a:r>
        </a:p>
      </xdr:txBody>
    </xdr:sp>
    <xdr:clientData/>
  </xdr:twoCellAnchor>
  <xdr:twoCellAnchor>
    <xdr:from>
      <xdr:col>1</xdr:col>
      <xdr:colOff>28575</xdr:colOff>
      <xdr:row>128</xdr:row>
      <xdr:rowOff>142875</xdr:rowOff>
    </xdr:from>
    <xdr:to>
      <xdr:col>9</xdr:col>
      <xdr:colOff>19050</xdr:colOff>
      <xdr:row>134</xdr:row>
      <xdr:rowOff>133350</xdr:rowOff>
    </xdr:to>
    <xdr:sp>
      <xdr:nvSpPr>
        <xdr:cNvPr id="5" name="TextBox 39"/>
        <xdr:cNvSpPr txBox="1">
          <a:spLocks noChangeArrowheads="1"/>
        </xdr:cNvSpPr>
      </xdr:nvSpPr>
      <xdr:spPr>
        <a:xfrm>
          <a:off x="152400" y="24098250"/>
          <a:ext cx="611505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II.3 as above
</a:t>
          </a:r>
        </a:p>
      </xdr:txBody>
    </xdr:sp>
    <xdr:clientData/>
  </xdr:twoCellAnchor>
  <xdr:twoCellAnchor>
    <xdr:from>
      <xdr:col>1</xdr:col>
      <xdr:colOff>38100</xdr:colOff>
      <xdr:row>135</xdr:row>
      <xdr:rowOff>104775</xdr:rowOff>
    </xdr:from>
    <xdr:to>
      <xdr:col>9</xdr:col>
      <xdr:colOff>19050</xdr:colOff>
      <xdr:row>141</xdr:row>
      <xdr:rowOff>66675</xdr:rowOff>
    </xdr:to>
    <xdr:sp>
      <xdr:nvSpPr>
        <xdr:cNvPr id="6" name="TextBox 40"/>
        <xdr:cNvSpPr txBox="1">
          <a:spLocks noChangeArrowheads="1"/>
        </xdr:cNvSpPr>
      </xdr:nvSpPr>
      <xdr:spPr>
        <a:xfrm>
          <a:off x="161925" y="25193625"/>
          <a:ext cx="6105525"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II.3
Most Private Universities and Schools of Higher Education are located in the capital area (Lisbon) and in the second largest city (Porto). For more details on this see (Teixeira and Amaral, 2002).
</a:t>
          </a:r>
        </a:p>
      </xdr:txBody>
    </xdr:sp>
    <xdr:clientData/>
  </xdr:twoCellAnchor>
  <xdr:twoCellAnchor>
    <xdr:from>
      <xdr:col>1</xdr:col>
      <xdr:colOff>28575</xdr:colOff>
      <xdr:row>171</xdr:row>
      <xdr:rowOff>142875</xdr:rowOff>
    </xdr:from>
    <xdr:to>
      <xdr:col>9</xdr:col>
      <xdr:colOff>9525</xdr:colOff>
      <xdr:row>177</xdr:row>
      <xdr:rowOff>133350</xdr:rowOff>
    </xdr:to>
    <xdr:sp>
      <xdr:nvSpPr>
        <xdr:cNvPr id="7" name="TextBox 41"/>
        <xdr:cNvSpPr txBox="1">
          <a:spLocks noChangeArrowheads="1"/>
        </xdr:cNvSpPr>
      </xdr:nvSpPr>
      <xdr:spPr>
        <a:xfrm>
          <a:off x="152400" y="31880175"/>
          <a:ext cx="6105525"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II.4
</a:t>
          </a:r>
        </a:p>
      </xdr:txBody>
    </xdr:sp>
    <xdr:clientData/>
  </xdr:twoCellAnchor>
  <xdr:twoCellAnchor>
    <xdr:from>
      <xdr:col>1</xdr:col>
      <xdr:colOff>38100</xdr:colOff>
      <xdr:row>178</xdr:row>
      <xdr:rowOff>104775</xdr:rowOff>
    </xdr:from>
    <xdr:to>
      <xdr:col>9</xdr:col>
      <xdr:colOff>9525</xdr:colOff>
      <xdr:row>184</xdr:row>
      <xdr:rowOff>66675</xdr:rowOff>
    </xdr:to>
    <xdr:sp>
      <xdr:nvSpPr>
        <xdr:cNvPr id="8" name="TextBox 42"/>
        <xdr:cNvSpPr txBox="1">
          <a:spLocks noChangeArrowheads="1"/>
        </xdr:cNvSpPr>
      </xdr:nvSpPr>
      <xdr:spPr>
        <a:xfrm>
          <a:off x="161925" y="32975550"/>
          <a:ext cx="60960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II.4 Data on full vs part-time is not available, but most higher education institutions (private and public) only enroll students on A full-time basis.  In fact, the division between part-time and full-time is not a relevant one for the Portuguese case. Students are always regarded as full-time students, even when attending evening courses or hardly attending any classes or exams, as long as they pay tuition.
</a:t>
          </a:r>
        </a:p>
      </xdr:txBody>
    </xdr:sp>
    <xdr:clientData/>
  </xdr:twoCellAnchor>
  <xdr:twoCellAnchor>
    <xdr:from>
      <xdr:col>1</xdr:col>
      <xdr:colOff>28575</xdr:colOff>
      <xdr:row>213</xdr:row>
      <xdr:rowOff>142875</xdr:rowOff>
    </xdr:from>
    <xdr:to>
      <xdr:col>9</xdr:col>
      <xdr:colOff>9525</xdr:colOff>
      <xdr:row>219</xdr:row>
      <xdr:rowOff>133350</xdr:rowOff>
    </xdr:to>
    <xdr:sp>
      <xdr:nvSpPr>
        <xdr:cNvPr id="9" name="TextBox 43"/>
        <xdr:cNvSpPr txBox="1">
          <a:spLocks noChangeArrowheads="1"/>
        </xdr:cNvSpPr>
      </xdr:nvSpPr>
      <xdr:spPr>
        <a:xfrm>
          <a:off x="152400" y="39119175"/>
          <a:ext cx="6105525"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II.5 as above
</a:t>
          </a:r>
        </a:p>
      </xdr:txBody>
    </xdr:sp>
    <xdr:clientData/>
  </xdr:twoCellAnchor>
  <xdr:twoCellAnchor>
    <xdr:from>
      <xdr:col>1</xdr:col>
      <xdr:colOff>38100</xdr:colOff>
      <xdr:row>220</xdr:row>
      <xdr:rowOff>104775</xdr:rowOff>
    </xdr:from>
    <xdr:to>
      <xdr:col>9</xdr:col>
      <xdr:colOff>0</xdr:colOff>
      <xdr:row>224</xdr:row>
      <xdr:rowOff>47625</xdr:rowOff>
    </xdr:to>
    <xdr:sp>
      <xdr:nvSpPr>
        <xdr:cNvPr id="10" name="TextBox 44"/>
        <xdr:cNvSpPr txBox="1">
          <a:spLocks noChangeArrowheads="1"/>
        </xdr:cNvSpPr>
      </xdr:nvSpPr>
      <xdr:spPr>
        <a:xfrm>
          <a:off x="161925" y="40214550"/>
          <a:ext cx="6086475" cy="5905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II.5. All higher education institutions in Portugal offer learning on site. There is only one distance learning institution, which is a public university, which focuses on promoting postgraduate and lifelong learning training for basic and secondary teachers.
</a:t>
          </a:r>
        </a:p>
      </xdr:txBody>
    </xdr:sp>
    <xdr:clientData/>
  </xdr:twoCellAnchor>
  <xdr:twoCellAnchor>
    <xdr:from>
      <xdr:col>0</xdr:col>
      <xdr:colOff>114300</xdr:colOff>
      <xdr:row>352</xdr:row>
      <xdr:rowOff>142875</xdr:rowOff>
    </xdr:from>
    <xdr:to>
      <xdr:col>9</xdr:col>
      <xdr:colOff>9525</xdr:colOff>
      <xdr:row>355</xdr:row>
      <xdr:rowOff>114300</xdr:rowOff>
    </xdr:to>
    <xdr:sp>
      <xdr:nvSpPr>
        <xdr:cNvPr id="11" name="TextBox 45"/>
        <xdr:cNvSpPr txBox="1">
          <a:spLocks noChangeArrowheads="1"/>
        </xdr:cNvSpPr>
      </xdr:nvSpPr>
      <xdr:spPr>
        <a:xfrm>
          <a:off x="114300" y="63398400"/>
          <a:ext cx="6143625" cy="4762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II.7. As above
</a:t>
          </a:r>
        </a:p>
      </xdr:txBody>
    </xdr:sp>
    <xdr:clientData/>
  </xdr:twoCellAnchor>
  <xdr:twoCellAnchor>
    <xdr:from>
      <xdr:col>1</xdr:col>
      <xdr:colOff>9525</xdr:colOff>
      <xdr:row>356</xdr:row>
      <xdr:rowOff>76200</xdr:rowOff>
    </xdr:from>
    <xdr:to>
      <xdr:col>9</xdr:col>
      <xdr:colOff>9525</xdr:colOff>
      <xdr:row>359</xdr:row>
      <xdr:rowOff>123825</xdr:rowOff>
    </xdr:to>
    <xdr:sp>
      <xdr:nvSpPr>
        <xdr:cNvPr id="12" name="TextBox 46"/>
        <xdr:cNvSpPr txBox="1">
          <a:spLocks noChangeArrowheads="1"/>
        </xdr:cNvSpPr>
      </xdr:nvSpPr>
      <xdr:spPr>
        <a:xfrm>
          <a:off x="133350" y="63998475"/>
          <a:ext cx="6124575" cy="53340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II.7
</a:t>
          </a:r>
        </a:p>
      </xdr:txBody>
    </xdr:sp>
    <xdr:clientData/>
  </xdr:twoCellAnchor>
  <xdr:twoCellAnchor>
    <xdr:from>
      <xdr:col>1</xdr:col>
      <xdr:colOff>28575</xdr:colOff>
      <xdr:row>280</xdr:row>
      <xdr:rowOff>142875</xdr:rowOff>
    </xdr:from>
    <xdr:to>
      <xdr:col>9</xdr:col>
      <xdr:colOff>0</xdr:colOff>
      <xdr:row>286</xdr:row>
      <xdr:rowOff>133350</xdr:rowOff>
    </xdr:to>
    <xdr:sp>
      <xdr:nvSpPr>
        <xdr:cNvPr id="13" name="TextBox 47"/>
        <xdr:cNvSpPr txBox="1">
          <a:spLocks noChangeArrowheads="1"/>
        </xdr:cNvSpPr>
      </xdr:nvSpPr>
      <xdr:spPr>
        <a:xfrm>
          <a:off x="152400" y="50215800"/>
          <a:ext cx="60960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II.6.   
</a:t>
          </a:r>
        </a:p>
      </xdr:txBody>
    </xdr:sp>
    <xdr:clientData/>
  </xdr:twoCellAnchor>
  <xdr:twoCellAnchor>
    <xdr:from>
      <xdr:col>1</xdr:col>
      <xdr:colOff>38100</xdr:colOff>
      <xdr:row>287</xdr:row>
      <xdr:rowOff>104775</xdr:rowOff>
    </xdr:from>
    <xdr:to>
      <xdr:col>9</xdr:col>
      <xdr:colOff>9525</xdr:colOff>
      <xdr:row>293</xdr:row>
      <xdr:rowOff>66675</xdr:rowOff>
    </xdr:to>
    <xdr:sp>
      <xdr:nvSpPr>
        <xdr:cNvPr id="14" name="TextBox 48"/>
        <xdr:cNvSpPr txBox="1">
          <a:spLocks noChangeArrowheads="1"/>
        </xdr:cNvSpPr>
      </xdr:nvSpPr>
      <xdr:spPr>
        <a:xfrm>
          <a:off x="161925" y="51311175"/>
          <a:ext cx="60960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II.6
</a:t>
          </a:r>
        </a:p>
      </xdr:txBody>
    </xdr:sp>
    <xdr:clientData/>
  </xdr:twoCellAnchor>
  <xdr:twoCellAnchor>
    <xdr:from>
      <xdr:col>8</xdr:col>
      <xdr:colOff>266700</xdr:colOff>
      <xdr:row>93</xdr:row>
      <xdr:rowOff>133350</xdr:rowOff>
    </xdr:from>
    <xdr:to>
      <xdr:col>8</xdr:col>
      <xdr:colOff>638175</xdr:colOff>
      <xdr:row>95</xdr:row>
      <xdr:rowOff>114300</xdr:rowOff>
    </xdr:to>
    <xdr:sp>
      <xdr:nvSpPr>
        <xdr:cNvPr id="15" name="AutoShape 53">
          <a:hlinkClick r:id="rId1"/>
        </xdr:cNvPr>
        <xdr:cNvSpPr>
          <a:spLocks/>
        </xdr:cNvSpPr>
      </xdr:nvSpPr>
      <xdr:spPr>
        <a:xfrm>
          <a:off x="5867400" y="17935575"/>
          <a:ext cx="371475" cy="304800"/>
        </a:xfrm>
        <a:prstGeom prst="leftArrow">
          <a:avLst>
            <a:gd name="adj" fmla="val -3847"/>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8</xdr:col>
      <xdr:colOff>381000</xdr:colOff>
      <xdr:row>143</xdr:row>
      <xdr:rowOff>19050</xdr:rowOff>
    </xdr:from>
    <xdr:to>
      <xdr:col>9</xdr:col>
      <xdr:colOff>0</xdr:colOff>
      <xdr:row>144</xdr:row>
      <xdr:rowOff>95250</xdr:rowOff>
    </xdr:to>
    <xdr:sp>
      <xdr:nvSpPr>
        <xdr:cNvPr id="16" name="AutoShape 54">
          <a:hlinkClick r:id="rId2"/>
        </xdr:cNvPr>
        <xdr:cNvSpPr>
          <a:spLocks/>
        </xdr:cNvSpPr>
      </xdr:nvSpPr>
      <xdr:spPr>
        <a:xfrm>
          <a:off x="5981700" y="2640330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8</xdr:col>
      <xdr:colOff>381000</xdr:colOff>
      <xdr:row>185</xdr:row>
      <xdr:rowOff>28575</xdr:rowOff>
    </xdr:from>
    <xdr:to>
      <xdr:col>9</xdr:col>
      <xdr:colOff>0</xdr:colOff>
      <xdr:row>186</xdr:row>
      <xdr:rowOff>104775</xdr:rowOff>
    </xdr:to>
    <xdr:sp>
      <xdr:nvSpPr>
        <xdr:cNvPr id="17" name="AutoShape 55">
          <a:hlinkClick r:id="rId3"/>
        </xdr:cNvPr>
        <xdr:cNvSpPr>
          <a:spLocks/>
        </xdr:cNvSpPr>
      </xdr:nvSpPr>
      <xdr:spPr>
        <a:xfrm>
          <a:off x="5981700" y="340328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8</xdr:col>
      <xdr:colOff>371475</xdr:colOff>
      <xdr:row>225</xdr:row>
      <xdr:rowOff>19050</xdr:rowOff>
    </xdr:from>
    <xdr:to>
      <xdr:col>8</xdr:col>
      <xdr:colOff>638175</xdr:colOff>
      <xdr:row>227</xdr:row>
      <xdr:rowOff>95250</xdr:rowOff>
    </xdr:to>
    <xdr:sp>
      <xdr:nvSpPr>
        <xdr:cNvPr id="18" name="AutoShape 56">
          <a:hlinkClick r:id="rId4"/>
        </xdr:cNvPr>
        <xdr:cNvSpPr>
          <a:spLocks/>
        </xdr:cNvSpPr>
      </xdr:nvSpPr>
      <xdr:spPr>
        <a:xfrm>
          <a:off x="5972175" y="4093845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8</xdr:col>
      <xdr:colOff>323850</xdr:colOff>
      <xdr:row>294</xdr:row>
      <xdr:rowOff>0</xdr:rowOff>
    </xdr:from>
    <xdr:to>
      <xdr:col>8</xdr:col>
      <xdr:colOff>590550</xdr:colOff>
      <xdr:row>295</xdr:row>
      <xdr:rowOff>57150</xdr:rowOff>
    </xdr:to>
    <xdr:sp>
      <xdr:nvSpPr>
        <xdr:cNvPr id="19" name="AutoShape 57">
          <a:hlinkClick r:id="rId5"/>
        </xdr:cNvPr>
        <xdr:cNvSpPr>
          <a:spLocks/>
        </xdr:cNvSpPr>
      </xdr:nvSpPr>
      <xdr:spPr>
        <a:xfrm>
          <a:off x="5924550" y="52339875"/>
          <a:ext cx="266700" cy="21907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8</xdr:col>
      <xdr:colOff>352425</xdr:colOff>
      <xdr:row>0</xdr:row>
      <xdr:rowOff>76200</xdr:rowOff>
    </xdr:from>
    <xdr:to>
      <xdr:col>8</xdr:col>
      <xdr:colOff>619125</xdr:colOff>
      <xdr:row>1</xdr:row>
      <xdr:rowOff>219075</xdr:rowOff>
    </xdr:to>
    <xdr:sp>
      <xdr:nvSpPr>
        <xdr:cNvPr id="20" name="AutoShape 58">
          <a:hlinkClick r:id="rId6"/>
        </xdr:cNvPr>
        <xdr:cNvSpPr>
          <a:spLocks/>
        </xdr:cNvSpPr>
      </xdr:nvSpPr>
      <xdr:spPr>
        <a:xfrm>
          <a:off x="5953125" y="76200"/>
          <a:ext cx="266700" cy="3048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8</xdr:col>
      <xdr:colOff>238125</xdr:colOff>
      <xdr:row>40</xdr:row>
      <xdr:rowOff>47625</xdr:rowOff>
    </xdr:from>
    <xdr:to>
      <xdr:col>8</xdr:col>
      <xdr:colOff>628650</xdr:colOff>
      <xdr:row>41</xdr:row>
      <xdr:rowOff>123825</xdr:rowOff>
    </xdr:to>
    <xdr:sp>
      <xdr:nvSpPr>
        <xdr:cNvPr id="21" name="AutoShape 59">
          <a:hlinkClick r:id="rId7"/>
        </xdr:cNvPr>
        <xdr:cNvSpPr>
          <a:spLocks/>
        </xdr:cNvSpPr>
      </xdr:nvSpPr>
      <xdr:spPr>
        <a:xfrm>
          <a:off x="5838825" y="8562975"/>
          <a:ext cx="390525"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0</xdr:row>
      <xdr:rowOff>28575</xdr:rowOff>
    </xdr:from>
    <xdr:to>
      <xdr:col>8</xdr:col>
      <xdr:colOff>600075</xdr:colOff>
      <xdr:row>1</xdr:row>
      <xdr:rowOff>104775</xdr:rowOff>
    </xdr:to>
    <xdr:sp>
      <xdr:nvSpPr>
        <xdr:cNvPr id="1" name="AutoShape 25">
          <a:hlinkClick r:id="rId1"/>
        </xdr:cNvPr>
        <xdr:cNvSpPr>
          <a:spLocks/>
        </xdr:cNvSpPr>
      </xdr:nvSpPr>
      <xdr:spPr>
        <a:xfrm>
          <a:off x="5505450" y="28575"/>
          <a:ext cx="276225"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8</xdr:col>
      <xdr:colOff>333375</xdr:colOff>
      <xdr:row>60</xdr:row>
      <xdr:rowOff>57150</xdr:rowOff>
    </xdr:from>
    <xdr:to>
      <xdr:col>9</xdr:col>
      <xdr:colOff>0</xdr:colOff>
      <xdr:row>61</xdr:row>
      <xdr:rowOff>133350</xdr:rowOff>
    </xdr:to>
    <xdr:sp>
      <xdr:nvSpPr>
        <xdr:cNvPr id="2" name="AutoShape 26">
          <a:hlinkClick r:id="rId2"/>
        </xdr:cNvPr>
        <xdr:cNvSpPr>
          <a:spLocks/>
        </xdr:cNvSpPr>
      </xdr:nvSpPr>
      <xdr:spPr>
        <a:xfrm>
          <a:off x="5514975" y="10610850"/>
          <a:ext cx="276225"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8</xdr:col>
      <xdr:colOff>314325</xdr:colOff>
      <xdr:row>105</xdr:row>
      <xdr:rowOff>19050</xdr:rowOff>
    </xdr:from>
    <xdr:to>
      <xdr:col>8</xdr:col>
      <xdr:colOff>590550</xdr:colOff>
      <xdr:row>106</xdr:row>
      <xdr:rowOff>95250</xdr:rowOff>
    </xdr:to>
    <xdr:sp>
      <xdr:nvSpPr>
        <xdr:cNvPr id="3" name="AutoShape 27">
          <a:hlinkClick r:id="rId3"/>
        </xdr:cNvPr>
        <xdr:cNvSpPr>
          <a:spLocks/>
        </xdr:cNvSpPr>
      </xdr:nvSpPr>
      <xdr:spPr>
        <a:xfrm>
          <a:off x="5495925" y="18792825"/>
          <a:ext cx="276225"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28575</xdr:colOff>
      <xdr:row>47</xdr:row>
      <xdr:rowOff>142875</xdr:rowOff>
    </xdr:from>
    <xdr:to>
      <xdr:col>9</xdr:col>
      <xdr:colOff>0</xdr:colOff>
      <xdr:row>53</xdr:row>
      <xdr:rowOff>133350</xdr:rowOff>
    </xdr:to>
    <xdr:sp>
      <xdr:nvSpPr>
        <xdr:cNvPr id="4" name="TextBox 28"/>
        <xdr:cNvSpPr txBox="1">
          <a:spLocks noChangeArrowheads="1"/>
        </xdr:cNvSpPr>
      </xdr:nvSpPr>
      <xdr:spPr>
        <a:xfrm>
          <a:off x="142875" y="8591550"/>
          <a:ext cx="5648325"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
</a:t>
          </a:r>
        </a:p>
      </xdr:txBody>
    </xdr:sp>
    <xdr:clientData/>
  </xdr:twoCellAnchor>
  <xdr:twoCellAnchor>
    <xdr:from>
      <xdr:col>1</xdr:col>
      <xdr:colOff>38100</xdr:colOff>
      <xdr:row>54</xdr:row>
      <xdr:rowOff>104775</xdr:rowOff>
    </xdr:from>
    <xdr:to>
      <xdr:col>8</xdr:col>
      <xdr:colOff>600075</xdr:colOff>
      <xdr:row>60</xdr:row>
      <xdr:rowOff>0</xdr:rowOff>
    </xdr:to>
    <xdr:sp>
      <xdr:nvSpPr>
        <xdr:cNvPr id="5" name="TextBox 29"/>
        <xdr:cNvSpPr txBox="1">
          <a:spLocks noChangeArrowheads="1"/>
        </xdr:cNvSpPr>
      </xdr:nvSpPr>
      <xdr:spPr>
        <a:xfrm>
          <a:off x="152400" y="9686925"/>
          <a:ext cx="5629275" cy="8667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III.1
</a:t>
          </a:r>
        </a:p>
      </xdr:txBody>
    </xdr:sp>
    <xdr:clientData/>
  </xdr:twoCellAnchor>
  <xdr:twoCellAnchor>
    <xdr:from>
      <xdr:col>1</xdr:col>
      <xdr:colOff>0</xdr:colOff>
      <xdr:row>91</xdr:row>
      <xdr:rowOff>142875</xdr:rowOff>
    </xdr:from>
    <xdr:to>
      <xdr:col>8</xdr:col>
      <xdr:colOff>590550</xdr:colOff>
      <xdr:row>97</xdr:row>
      <xdr:rowOff>133350</xdr:rowOff>
    </xdr:to>
    <xdr:sp>
      <xdr:nvSpPr>
        <xdr:cNvPr id="6" name="TextBox 30"/>
        <xdr:cNvSpPr txBox="1">
          <a:spLocks noChangeArrowheads="1"/>
        </xdr:cNvSpPr>
      </xdr:nvSpPr>
      <xdr:spPr>
        <a:xfrm>
          <a:off x="114300" y="16649700"/>
          <a:ext cx="565785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III.2
</a:t>
          </a:r>
        </a:p>
      </xdr:txBody>
    </xdr:sp>
    <xdr:clientData/>
  </xdr:twoCellAnchor>
  <xdr:twoCellAnchor>
    <xdr:from>
      <xdr:col>1</xdr:col>
      <xdr:colOff>38100</xdr:colOff>
      <xdr:row>98</xdr:row>
      <xdr:rowOff>104775</xdr:rowOff>
    </xdr:from>
    <xdr:to>
      <xdr:col>9</xdr:col>
      <xdr:colOff>19050</xdr:colOff>
      <xdr:row>104</xdr:row>
      <xdr:rowOff>0</xdr:rowOff>
    </xdr:to>
    <xdr:sp>
      <xdr:nvSpPr>
        <xdr:cNvPr id="7" name="TextBox 31"/>
        <xdr:cNvSpPr txBox="1">
          <a:spLocks noChangeArrowheads="1"/>
        </xdr:cNvSpPr>
      </xdr:nvSpPr>
      <xdr:spPr>
        <a:xfrm>
          <a:off x="152400" y="17745075"/>
          <a:ext cx="5657850" cy="8667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III.2
</a:t>
          </a:r>
        </a:p>
      </xdr:txBody>
    </xdr:sp>
    <xdr:clientData/>
  </xdr:twoCellAnchor>
  <xdr:twoCellAnchor>
    <xdr:from>
      <xdr:col>1</xdr:col>
      <xdr:colOff>28575</xdr:colOff>
      <xdr:row>142</xdr:row>
      <xdr:rowOff>142875</xdr:rowOff>
    </xdr:from>
    <xdr:to>
      <xdr:col>9</xdr:col>
      <xdr:colOff>0</xdr:colOff>
      <xdr:row>148</xdr:row>
      <xdr:rowOff>133350</xdr:rowOff>
    </xdr:to>
    <xdr:sp>
      <xdr:nvSpPr>
        <xdr:cNvPr id="8" name="TextBox 32"/>
        <xdr:cNvSpPr txBox="1">
          <a:spLocks noChangeArrowheads="1"/>
        </xdr:cNvSpPr>
      </xdr:nvSpPr>
      <xdr:spPr>
        <a:xfrm>
          <a:off x="142875" y="25841325"/>
          <a:ext cx="5648325"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III.3 As in III.1 above.
</a:t>
          </a:r>
        </a:p>
      </xdr:txBody>
    </xdr:sp>
    <xdr:clientData/>
  </xdr:twoCellAnchor>
  <xdr:twoCellAnchor>
    <xdr:from>
      <xdr:col>1</xdr:col>
      <xdr:colOff>38100</xdr:colOff>
      <xdr:row>149</xdr:row>
      <xdr:rowOff>104775</xdr:rowOff>
    </xdr:from>
    <xdr:to>
      <xdr:col>9</xdr:col>
      <xdr:colOff>0</xdr:colOff>
      <xdr:row>155</xdr:row>
      <xdr:rowOff>66675</xdr:rowOff>
    </xdr:to>
    <xdr:sp>
      <xdr:nvSpPr>
        <xdr:cNvPr id="9" name="TextBox 33"/>
        <xdr:cNvSpPr txBox="1">
          <a:spLocks noChangeArrowheads="1"/>
        </xdr:cNvSpPr>
      </xdr:nvSpPr>
      <xdr:spPr>
        <a:xfrm>
          <a:off x="152400" y="26936700"/>
          <a:ext cx="56388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III.3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0</xdr:row>
      <xdr:rowOff>0</xdr:rowOff>
    </xdr:from>
    <xdr:to>
      <xdr:col>9</xdr:col>
      <xdr:colOff>628650</xdr:colOff>
      <xdr:row>1</xdr:row>
      <xdr:rowOff>152400</xdr:rowOff>
    </xdr:to>
    <xdr:sp>
      <xdr:nvSpPr>
        <xdr:cNvPr id="1" name="AutoShape 5">
          <a:hlinkClick r:id="rId1"/>
        </xdr:cNvPr>
        <xdr:cNvSpPr>
          <a:spLocks/>
        </xdr:cNvSpPr>
      </xdr:nvSpPr>
      <xdr:spPr>
        <a:xfrm>
          <a:off x="6334125" y="0"/>
          <a:ext cx="276225" cy="314325"/>
        </a:xfrm>
        <a:prstGeom prst="leftArrow">
          <a:avLst>
            <a:gd name="adj1" fmla="val -8620"/>
            <a:gd name="adj2" fmla="val -22726"/>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35</xdr:row>
      <xdr:rowOff>142875</xdr:rowOff>
    </xdr:from>
    <xdr:to>
      <xdr:col>10</xdr:col>
      <xdr:colOff>9525</xdr:colOff>
      <xdr:row>38</xdr:row>
      <xdr:rowOff>19050</xdr:rowOff>
    </xdr:to>
    <xdr:sp>
      <xdr:nvSpPr>
        <xdr:cNvPr id="2" name="TextBox 8"/>
        <xdr:cNvSpPr txBox="1">
          <a:spLocks noChangeArrowheads="1"/>
        </xdr:cNvSpPr>
      </xdr:nvSpPr>
      <xdr:spPr>
        <a:xfrm>
          <a:off x="142875" y="7620000"/>
          <a:ext cx="6486525" cy="3905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IV.1 Ministry of Higher Education and Science
</a:t>
          </a:r>
        </a:p>
      </xdr:txBody>
    </xdr:sp>
    <xdr:clientData/>
  </xdr:twoCellAnchor>
  <xdr:twoCellAnchor>
    <xdr:from>
      <xdr:col>1</xdr:col>
      <xdr:colOff>0</xdr:colOff>
      <xdr:row>38</xdr:row>
      <xdr:rowOff>142875</xdr:rowOff>
    </xdr:from>
    <xdr:to>
      <xdr:col>9</xdr:col>
      <xdr:colOff>628650</xdr:colOff>
      <xdr:row>44</xdr:row>
      <xdr:rowOff>104775</xdr:rowOff>
    </xdr:to>
    <xdr:sp>
      <xdr:nvSpPr>
        <xdr:cNvPr id="3" name="TextBox 9"/>
        <xdr:cNvSpPr txBox="1">
          <a:spLocks noChangeArrowheads="1"/>
        </xdr:cNvSpPr>
      </xdr:nvSpPr>
      <xdr:spPr>
        <a:xfrm>
          <a:off x="114300" y="8134350"/>
          <a:ext cx="649605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IV.1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3.oces.mcies.pt/index.php" TargetMode="External" /><Relationship Id="rId2" Type="http://schemas.openxmlformats.org/officeDocument/2006/relationships/hyperlink" Target="http://www.fup.pt/" TargetMode="External" /><Relationship Id="rId3" Type="http://schemas.openxmlformats.org/officeDocument/2006/relationships/hyperlink" Target="http://www.apesp.pt/" TargetMode="External" /><Relationship Id="rId4" Type="http://schemas.openxmlformats.org/officeDocument/2006/relationships/hyperlink" Target="http://www.adispor.pt/" TargetMode="External" /><Relationship Id="rId5" Type="http://schemas.openxmlformats.org/officeDocument/2006/relationships/hyperlink" Target="http://www.cnedu.pt/" TargetMode="External" /><Relationship Id="rId6" Type="http://schemas.openxmlformats.org/officeDocument/2006/relationships/hyperlink" Target="http://www.cnaves.pt/" TargetMode="External" /><Relationship Id="rId7" Type="http://schemas.openxmlformats.org/officeDocument/2006/relationships/hyperlink" Target="http://www.mces.pt/" TargetMode="Externa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2"/>
  <dimension ref="A1:AA185"/>
  <sheetViews>
    <sheetView showGridLines="0" showZeros="0" tabSelected="1" workbookViewId="0" topLeftCell="A1">
      <selection activeCell="C32" sqref="C32"/>
    </sheetView>
  </sheetViews>
  <sheetFormatPr defaultColWidth="9.140625" defaultRowHeight="12.75"/>
  <cols>
    <col min="1" max="1" width="4.7109375" style="0" customWidth="1"/>
    <col min="2" max="16384" width="11.421875" style="0" customWidth="1"/>
  </cols>
  <sheetData>
    <row r="1" spans="1:8" ht="12.75">
      <c r="A1" s="496" t="s">
        <v>402</v>
      </c>
      <c r="B1" s="496"/>
      <c r="C1" s="496"/>
      <c r="D1" s="496"/>
      <c r="E1" s="496"/>
      <c r="F1" s="496"/>
      <c r="G1" s="496"/>
      <c r="H1" s="496"/>
    </row>
    <row r="2" spans="1:27" ht="12.75">
      <c r="A2" s="495"/>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row>
    <row r="3" s="489" customFormat="1" ht="12.75"/>
    <row r="4" spans="1:8" ht="12.75">
      <c r="A4" s="21" t="s">
        <v>46</v>
      </c>
      <c r="C4" s="488"/>
      <c r="H4" s="21"/>
    </row>
    <row r="5" spans="2:9" ht="12.75">
      <c r="B5" s="15" t="s">
        <v>47</v>
      </c>
      <c r="I5" s="15"/>
    </row>
    <row r="8" spans="1:8" ht="12.75">
      <c r="A8" s="21" t="s">
        <v>48</v>
      </c>
      <c r="H8" s="21"/>
    </row>
    <row r="9" spans="2:9" ht="12.75">
      <c r="B9" s="15" t="s">
        <v>49</v>
      </c>
      <c r="I9" s="15"/>
    </row>
    <row r="10" spans="2:9" ht="12.75">
      <c r="B10" s="15" t="s">
        <v>50</v>
      </c>
      <c r="I10" s="15"/>
    </row>
    <row r="11" spans="2:9" ht="12.75">
      <c r="B11" s="15" t="s">
        <v>51</v>
      </c>
      <c r="I11" s="15"/>
    </row>
    <row r="12" spans="2:9" ht="12.75">
      <c r="B12" s="15" t="s">
        <v>52</v>
      </c>
      <c r="I12" s="15"/>
    </row>
    <row r="13" spans="2:9" ht="12.75">
      <c r="B13" s="15" t="s">
        <v>53</v>
      </c>
      <c r="I13" s="15"/>
    </row>
    <row r="14" spans="2:9" ht="12.75">
      <c r="B14" s="15" t="s">
        <v>89</v>
      </c>
      <c r="I14" s="15"/>
    </row>
    <row r="15" ht="12.75">
      <c r="B15" s="21" t="s">
        <v>54</v>
      </c>
    </row>
    <row r="17" spans="1:8" ht="12.75">
      <c r="A17" s="21" t="s">
        <v>55</v>
      </c>
      <c r="H17" s="21"/>
    </row>
    <row r="18" spans="2:10" ht="12.75">
      <c r="B18" s="15" t="s">
        <v>56</v>
      </c>
      <c r="C18" s="12"/>
      <c r="D18" s="12"/>
      <c r="E18" s="12"/>
      <c r="F18" s="12"/>
      <c r="I18" s="15"/>
      <c r="J18" s="12"/>
    </row>
    <row r="19" spans="2:10" ht="12.75">
      <c r="B19" s="15" t="s">
        <v>57</v>
      </c>
      <c r="C19" s="12"/>
      <c r="D19" s="12"/>
      <c r="E19" s="12"/>
      <c r="F19" s="12"/>
      <c r="I19" s="15"/>
      <c r="J19" s="12"/>
    </row>
    <row r="20" spans="2:10" ht="12.75">
      <c r="B20" s="15" t="s">
        <v>58</v>
      </c>
      <c r="C20" s="12"/>
      <c r="D20" s="12"/>
      <c r="E20" s="12"/>
      <c r="F20" s="12"/>
      <c r="I20" s="15"/>
      <c r="J20" s="12"/>
    </row>
    <row r="22" spans="1:8" ht="12.75">
      <c r="A22" s="21" t="s">
        <v>185</v>
      </c>
      <c r="H22" s="21"/>
    </row>
    <row r="23" spans="2:10" ht="12.75">
      <c r="B23" s="15" t="s">
        <v>186</v>
      </c>
      <c r="C23" s="12"/>
      <c r="D23" s="12"/>
      <c r="E23" s="12"/>
      <c r="I23" s="15"/>
      <c r="J23" s="12"/>
    </row>
    <row r="24" spans="3:10" ht="12.75">
      <c r="C24" s="12"/>
      <c r="D24" s="12"/>
      <c r="E24" s="12"/>
      <c r="J24" s="12"/>
    </row>
    <row r="25" spans="3:5" ht="12.75">
      <c r="C25" s="12"/>
      <c r="D25" s="12"/>
      <c r="E25" s="12"/>
    </row>
    <row r="26" spans="3:5" ht="12.75">
      <c r="C26" s="12"/>
      <c r="D26" s="12"/>
      <c r="E26" s="12"/>
    </row>
    <row r="27" spans="3:5" ht="12.75">
      <c r="C27" s="12"/>
      <c r="D27" s="12"/>
      <c r="E27" s="12"/>
    </row>
    <row r="28" spans="3:5" ht="12.75">
      <c r="C28" s="12"/>
      <c r="D28" s="12"/>
      <c r="E28" s="12"/>
    </row>
    <row r="122" ht="12.75">
      <c r="C122" t="s">
        <v>59</v>
      </c>
    </row>
    <row r="124" spans="2:3" ht="12.75">
      <c r="B124" t="s">
        <v>13</v>
      </c>
      <c r="C124" s="20" t="s">
        <v>60</v>
      </c>
    </row>
    <row r="125" spans="2:3" ht="12.75">
      <c r="B125" t="s">
        <v>10</v>
      </c>
      <c r="C125" t="s">
        <v>61</v>
      </c>
    </row>
    <row r="126" spans="2:3" ht="12.75">
      <c r="B126" t="s">
        <v>11</v>
      </c>
      <c r="C126" t="s">
        <v>62</v>
      </c>
    </row>
    <row r="127" spans="2:3" ht="12.75">
      <c r="B127" t="s">
        <v>12</v>
      </c>
      <c r="C127" t="s">
        <v>138</v>
      </c>
    </row>
    <row r="130" spans="2:3" ht="12.75">
      <c r="B130" s="1"/>
      <c r="C130" s="44" t="s">
        <v>63</v>
      </c>
    </row>
    <row r="131" spans="2:3" ht="12.75">
      <c r="B131" t="s">
        <v>14</v>
      </c>
      <c r="C131" s="1" t="s">
        <v>64</v>
      </c>
    </row>
    <row r="132" spans="2:3" ht="12.75">
      <c r="B132" s="1" t="s">
        <v>15</v>
      </c>
      <c r="C132" s="1" t="s">
        <v>65</v>
      </c>
    </row>
    <row r="133" spans="2:3" ht="12.75">
      <c r="B133" s="1"/>
      <c r="C133" s="1"/>
    </row>
    <row r="134" spans="2:3" ht="12.75">
      <c r="B134" s="1"/>
      <c r="C134" s="44" t="s">
        <v>66</v>
      </c>
    </row>
    <row r="135" spans="2:3" ht="12.75">
      <c r="B135" t="s">
        <v>34</v>
      </c>
      <c r="C135" s="1" t="s">
        <v>67</v>
      </c>
    </row>
    <row r="136" spans="2:3" ht="12.75">
      <c r="B136" s="1" t="s">
        <v>35</v>
      </c>
      <c r="C136" s="1" t="s">
        <v>68</v>
      </c>
    </row>
    <row r="137" spans="2:3" ht="12.75">
      <c r="B137" s="1"/>
      <c r="C137" s="1"/>
    </row>
    <row r="138" spans="2:3" ht="12.75">
      <c r="B138" s="1"/>
      <c r="C138" s="1"/>
    </row>
    <row r="139" spans="2:3" ht="12.75">
      <c r="B139" s="1"/>
      <c r="C139" s="44" t="s">
        <v>69</v>
      </c>
    </row>
    <row r="140" spans="2:3" ht="12.75">
      <c r="B140" t="s">
        <v>107</v>
      </c>
      <c r="C140" s="1" t="s">
        <v>70</v>
      </c>
    </row>
    <row r="141" spans="2:3" ht="12.75">
      <c r="B141" s="1" t="s">
        <v>108</v>
      </c>
      <c r="C141" s="1" t="s">
        <v>71</v>
      </c>
    </row>
    <row r="142" spans="2:3" ht="12.75">
      <c r="B142" s="1"/>
      <c r="C142" s="1"/>
    </row>
    <row r="143" spans="2:3" ht="12.75">
      <c r="B143" s="1"/>
      <c r="C143" s="1"/>
    </row>
    <row r="144" spans="2:3" ht="12.75">
      <c r="B144" s="1"/>
      <c r="C144" s="44" t="s">
        <v>72</v>
      </c>
    </row>
    <row r="145" spans="2:3" ht="12.75">
      <c r="B145" t="s">
        <v>16</v>
      </c>
      <c r="C145" s="1" t="s">
        <v>73</v>
      </c>
    </row>
    <row r="146" spans="2:3" ht="12.75">
      <c r="B146" s="1" t="s">
        <v>17</v>
      </c>
      <c r="C146" s="1" t="s">
        <v>74</v>
      </c>
    </row>
    <row r="147" spans="2:3" ht="12.75">
      <c r="B147" s="1"/>
      <c r="C147" s="1"/>
    </row>
    <row r="148" spans="2:3" ht="12.75">
      <c r="B148" s="1"/>
      <c r="C148" s="44" t="s">
        <v>75</v>
      </c>
    </row>
    <row r="149" spans="2:3" ht="12.75">
      <c r="B149" s="1" t="s">
        <v>20</v>
      </c>
      <c r="C149" s="1" t="s">
        <v>76</v>
      </c>
    </row>
    <row r="150" spans="2:3" ht="12.75">
      <c r="B150" s="1" t="s">
        <v>21</v>
      </c>
      <c r="C150" s="1" t="s">
        <v>77</v>
      </c>
    </row>
    <row r="151" spans="2:3" ht="12.75">
      <c r="B151" s="1"/>
      <c r="C151" s="1"/>
    </row>
    <row r="152" spans="2:3" ht="12.75">
      <c r="B152" s="1"/>
      <c r="C152" s="44" t="s">
        <v>78</v>
      </c>
    </row>
    <row r="153" spans="2:3" ht="12.75">
      <c r="B153" t="s">
        <v>22</v>
      </c>
      <c r="C153" s="1" t="s">
        <v>79</v>
      </c>
    </row>
    <row r="154" spans="2:3" ht="12.75">
      <c r="B154" s="1" t="s">
        <v>23</v>
      </c>
      <c r="C154" s="1" t="s">
        <v>80</v>
      </c>
    </row>
    <row r="155" spans="2:3" ht="12.75">
      <c r="B155" s="1"/>
      <c r="C155" s="1"/>
    </row>
    <row r="156" spans="2:3" ht="12.75">
      <c r="B156" s="1"/>
      <c r="C156" s="44" t="s">
        <v>81</v>
      </c>
    </row>
    <row r="157" spans="2:3" ht="12.75">
      <c r="B157" t="s">
        <v>18</v>
      </c>
      <c r="C157" s="1" t="s">
        <v>82</v>
      </c>
    </row>
    <row r="158" spans="2:3" ht="12.75">
      <c r="B158" s="1" t="s">
        <v>19</v>
      </c>
      <c r="C158" s="1" t="s">
        <v>83</v>
      </c>
    </row>
    <row r="159" spans="2:3" ht="12.75">
      <c r="B159" s="1" t="s">
        <v>38</v>
      </c>
      <c r="C159" s="1" t="s">
        <v>136</v>
      </c>
    </row>
    <row r="160" spans="2:3" ht="12.75">
      <c r="B160" s="1" t="s">
        <v>39</v>
      </c>
      <c r="C160" s="1" t="s">
        <v>137</v>
      </c>
    </row>
    <row r="161" spans="2:3" ht="12.75">
      <c r="B161" s="1"/>
      <c r="C161" s="1"/>
    </row>
    <row r="162" spans="2:3" ht="12.75">
      <c r="B162" s="1"/>
      <c r="C162" s="44" t="s">
        <v>84</v>
      </c>
    </row>
    <row r="163" spans="2:3" ht="12.75">
      <c r="B163" s="1" t="s">
        <v>40</v>
      </c>
      <c r="C163" s="1" t="s">
        <v>140</v>
      </c>
    </row>
    <row r="164" spans="2:3" ht="12.75">
      <c r="B164" s="1" t="s">
        <v>41</v>
      </c>
      <c r="C164" s="1" t="s">
        <v>141</v>
      </c>
    </row>
    <row r="165" spans="2:3" ht="12.75">
      <c r="B165" s="1" t="s">
        <v>42</v>
      </c>
      <c r="C165" s="1" t="s">
        <v>85</v>
      </c>
    </row>
    <row r="166" spans="2:3" ht="12.75">
      <c r="B166" s="1" t="s">
        <v>43</v>
      </c>
      <c r="C166" s="1" t="s">
        <v>142</v>
      </c>
    </row>
    <row r="167" spans="2:3" ht="12.75">
      <c r="B167" s="1" t="s">
        <v>44</v>
      </c>
      <c r="C167" s="1" t="s">
        <v>86</v>
      </c>
    </row>
    <row r="168" spans="2:3" ht="12.75">
      <c r="B168" s="1" t="s">
        <v>45</v>
      </c>
      <c r="C168" s="1" t="s">
        <v>87</v>
      </c>
    </row>
    <row r="169" spans="2:3" ht="12.75">
      <c r="B169" s="1"/>
      <c r="C169" s="1"/>
    </row>
    <row r="170" spans="2:3" ht="12.75">
      <c r="B170" s="1"/>
      <c r="C170" s="1"/>
    </row>
    <row r="171" spans="2:3" ht="12.75">
      <c r="B171" s="1"/>
      <c r="C171" s="44" t="s">
        <v>88</v>
      </c>
    </row>
    <row r="172" spans="2:3" ht="12.75">
      <c r="B172" s="1" t="s">
        <v>24</v>
      </c>
      <c r="C172" s="95" t="s">
        <v>0</v>
      </c>
    </row>
    <row r="173" spans="2:3" ht="12.75">
      <c r="B173" s="1" t="s">
        <v>25</v>
      </c>
      <c r="C173" s="95" t="s">
        <v>1</v>
      </c>
    </row>
    <row r="174" spans="2:3" ht="12.75">
      <c r="B174" s="1" t="s">
        <v>26</v>
      </c>
      <c r="C174" s="95" t="s">
        <v>2</v>
      </c>
    </row>
    <row r="175" spans="2:3" ht="12.75">
      <c r="B175" s="1" t="s">
        <v>27</v>
      </c>
      <c r="C175" s="95" t="s">
        <v>3</v>
      </c>
    </row>
    <row r="176" spans="2:3" ht="12.75">
      <c r="B176" s="1" t="s">
        <v>28</v>
      </c>
      <c r="C176" s="95" t="s">
        <v>4</v>
      </c>
    </row>
    <row r="177" spans="2:3" ht="12.75">
      <c r="B177" s="1" t="s">
        <v>29</v>
      </c>
      <c r="C177" s="95" t="s">
        <v>5</v>
      </c>
    </row>
    <row r="178" spans="2:3" ht="12.75">
      <c r="B178" s="1" t="s">
        <v>30</v>
      </c>
      <c r="C178" s="95" t="s">
        <v>6</v>
      </c>
    </row>
    <row r="179" spans="2:3" ht="12.75">
      <c r="B179" s="1" t="s">
        <v>31</v>
      </c>
      <c r="C179" s="95" t="s">
        <v>7</v>
      </c>
    </row>
    <row r="180" spans="2:3" ht="12.75">
      <c r="B180" s="1" t="s">
        <v>32</v>
      </c>
      <c r="C180" s="95" t="s">
        <v>8</v>
      </c>
    </row>
    <row r="181" spans="2:3" ht="12.75">
      <c r="B181" s="1" t="s">
        <v>33</v>
      </c>
      <c r="C181" s="95" t="s">
        <v>9</v>
      </c>
    </row>
    <row r="183" ht="12.75">
      <c r="C183" s="44" t="s">
        <v>90</v>
      </c>
    </row>
    <row r="184" spans="2:3" ht="12.75">
      <c r="B184" s="1" t="s">
        <v>36</v>
      </c>
      <c r="C184" s="1" t="s">
        <v>76</v>
      </c>
    </row>
    <row r="185" spans="2:3" ht="12.75">
      <c r="B185" s="1" t="s">
        <v>37</v>
      </c>
      <c r="C185" s="1" t="s">
        <v>77</v>
      </c>
    </row>
  </sheetData>
  <mergeCells count="2">
    <mergeCell ref="A2:AA2"/>
    <mergeCell ref="A1:H1"/>
  </mergeCells>
  <hyperlinks>
    <hyperlink ref="A17" location="'3.Docentes'!A1" display="Docentes"/>
    <hyperlink ref="B18" location="_3.1._Numero_de_docentes_por_tipo" display="3.1. Numero de docentes por tipo"/>
    <hyperlink ref="B19" location="_3.2._Número_de_docentes_según_estatus" display="3.2. Numero de docentes según estatus"/>
    <hyperlink ref="B20" location="_3.3._Número_de_docentes_según_grado_academico" display="3.3. Número de docentes según grado academico"/>
    <hyperlink ref="B9" location="_2.1._Matrícula_por_tipo" display="2.1. Matrícula por tipo"/>
    <hyperlink ref="B10" location="_2.2._Matrícula_por_sexo" display="2.2. Matrícula por sexo"/>
    <hyperlink ref="B11" location="_2.3._Matrícula_según_localización_geográfica" display="2.3. Matrícula según localización geográfica"/>
    <hyperlink ref="B12" location="_2.4._Matrícula_según_estatus_de_los_alumnos" display="2.4. Matrícula según estatus de los alumnos"/>
    <hyperlink ref="B13" location="_2.5._Matrícula_según_regimen" display="2.5. Matrícula según regimen"/>
    <hyperlink ref="B14" location="_2.6._Matrícula_según_área_del_conocimiento" display="2.6. Matrícula según área del conocimiento"/>
    <hyperlink ref="B5" location="_1.Número_de_instituciones" display="1.Número de instituciones"/>
    <hyperlink ref="A8" location="'2. Matricula'!A1" display="Matrícula"/>
    <hyperlink ref="A4" location="'1.Instituciones'!A1" display="Instituciones"/>
    <hyperlink ref="B23" location="_4.1._Ingresos_presupuestarios_por_fuente" display="4.1. Ingresos presupuestarios por fuente"/>
    <hyperlink ref="A22" location="'4. Ingresos'!A1" display="Ingresos"/>
    <hyperlink ref="B15" location="II.7._Matrícula_según_nivel" display="II.7. Matrícula según nivel"/>
  </hyperlink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3"/>
  <dimension ref="A4:O254"/>
  <sheetViews>
    <sheetView showGridLines="0" workbookViewId="0" topLeftCell="A1">
      <selection activeCell="C56" sqref="C56"/>
    </sheetView>
  </sheetViews>
  <sheetFormatPr defaultColWidth="9.140625" defaultRowHeight="12.75"/>
  <cols>
    <col min="1" max="1" width="2.28125" style="6" customWidth="1"/>
    <col min="2" max="2" width="7.00390625" style="6" customWidth="1"/>
    <col min="3" max="3" width="30.28125" style="6" customWidth="1"/>
    <col min="4" max="4" width="4.57421875" style="7" customWidth="1"/>
    <col min="5" max="9" width="8.140625" style="7" customWidth="1"/>
    <col min="10" max="10" width="0.2890625" style="7" customWidth="1"/>
    <col min="11" max="12" width="8.140625" style="7" hidden="1" customWidth="1"/>
    <col min="13" max="13" width="0.42578125" style="7" customWidth="1"/>
    <col min="14" max="14" width="8.28125" style="7" customWidth="1"/>
    <col min="15" max="15" width="7.7109375" style="43" customWidth="1"/>
    <col min="16" max="16" width="9.8515625" style="6" customWidth="1"/>
    <col min="17" max="16384" width="11.421875" style="6" customWidth="1"/>
  </cols>
  <sheetData>
    <row r="4" spans="2:15" ht="16.5" customHeight="1">
      <c r="B4" s="32" t="str">
        <f>+Index!B5</f>
        <v>I.1. Number of institutions</v>
      </c>
      <c r="C4" s="33"/>
      <c r="D4" s="34"/>
      <c r="E4" s="34"/>
      <c r="F4" s="34"/>
      <c r="G4" s="34"/>
      <c r="H4" s="34"/>
      <c r="I4" s="34"/>
      <c r="J4" s="34"/>
      <c r="K4" s="34"/>
      <c r="L4" s="34"/>
      <c r="M4" s="39"/>
      <c r="N4" s="39"/>
      <c r="O4" s="6"/>
    </row>
    <row r="6" spans="2:10" s="10" customFormat="1" ht="18" customHeight="1">
      <c r="B6" s="212" t="s">
        <v>60</v>
      </c>
      <c r="C6" s="213"/>
      <c r="D6" s="103" t="s">
        <v>91</v>
      </c>
      <c r="E6" s="103">
        <v>1997</v>
      </c>
      <c r="F6" s="103">
        <v>1998</v>
      </c>
      <c r="G6" s="103">
        <v>1999</v>
      </c>
      <c r="H6" s="104">
        <v>2000</v>
      </c>
      <c r="I6" s="104">
        <v>2001</v>
      </c>
      <c r="J6" s="40"/>
    </row>
    <row r="7" spans="2:15" ht="10.5">
      <c r="B7" s="35" t="str">
        <f>+ca_1</f>
        <v>A. Private Institutions</v>
      </c>
      <c r="C7" s="30"/>
      <c r="D7" s="293">
        <v>1</v>
      </c>
      <c r="E7" s="383">
        <f>SUM(E8,E10)</f>
        <v>109</v>
      </c>
      <c r="F7" s="384">
        <f>SUM(F8,F10)</f>
        <v>106</v>
      </c>
      <c r="G7" s="384">
        <f>SUM(G8,G10)</f>
        <v>109</v>
      </c>
      <c r="H7" s="384">
        <f>SUM(H8,H10)</f>
        <v>108</v>
      </c>
      <c r="I7" s="385">
        <f>SUM(I8,I10)</f>
        <v>108</v>
      </c>
      <c r="J7" s="38"/>
      <c r="K7" s="6"/>
      <c r="L7" s="6"/>
      <c r="M7" s="6"/>
      <c r="N7" s="6"/>
      <c r="O7" s="6"/>
    </row>
    <row r="8" spans="2:15" ht="10.5">
      <c r="B8" s="71"/>
      <c r="C8" s="72" t="str">
        <f>+t_1</f>
        <v>1. Universities</v>
      </c>
      <c r="D8" s="294"/>
      <c r="E8" s="383">
        <v>8</v>
      </c>
      <c r="F8" s="384">
        <v>8</v>
      </c>
      <c r="G8" s="384">
        <v>9</v>
      </c>
      <c r="H8" s="384">
        <v>9</v>
      </c>
      <c r="I8" s="385">
        <v>9</v>
      </c>
      <c r="J8" s="38"/>
      <c r="K8" s="6"/>
      <c r="L8" s="6"/>
      <c r="M8" s="6"/>
      <c r="N8" s="6"/>
      <c r="O8" s="6"/>
    </row>
    <row r="9" spans="2:15" ht="10.5">
      <c r="B9" s="71"/>
      <c r="C9" s="72"/>
      <c r="D9" s="294"/>
      <c r="E9" s="443"/>
      <c r="F9" s="206"/>
      <c r="G9" s="206"/>
      <c r="H9" s="206"/>
      <c r="I9" s="207"/>
      <c r="J9" s="38"/>
      <c r="K9" s="6"/>
      <c r="L9" s="6"/>
      <c r="M9" s="6"/>
      <c r="N9" s="6"/>
      <c r="O9" s="6"/>
    </row>
    <row r="10" spans="2:15" ht="21">
      <c r="B10" s="71"/>
      <c r="C10" s="309" t="s">
        <v>391</v>
      </c>
      <c r="D10" s="294"/>
      <c r="E10" s="383">
        <v>101</v>
      </c>
      <c r="F10" s="384">
        <v>98</v>
      </c>
      <c r="G10" s="384">
        <v>100</v>
      </c>
      <c r="H10" s="384">
        <v>99</v>
      </c>
      <c r="I10" s="385">
        <v>99</v>
      </c>
      <c r="J10" s="38"/>
      <c r="K10" s="6"/>
      <c r="L10" s="6"/>
      <c r="M10" s="6"/>
      <c r="N10" s="6"/>
      <c r="O10" s="6"/>
    </row>
    <row r="11" spans="2:15" ht="10.5">
      <c r="B11" s="71"/>
      <c r="C11" s="72"/>
      <c r="D11" s="294"/>
      <c r="E11" s="444"/>
      <c r="F11" s="445"/>
      <c r="G11" s="445"/>
      <c r="H11" s="445"/>
      <c r="I11" s="446"/>
      <c r="J11" s="38"/>
      <c r="K11" s="6"/>
      <c r="L11" s="6"/>
      <c r="M11" s="6"/>
      <c r="N11" s="6"/>
      <c r="O11" s="6"/>
    </row>
    <row r="12" spans="2:15" ht="10.5">
      <c r="B12" s="36" t="str">
        <f>+ca_2</f>
        <v>B. Public Institutions</v>
      </c>
      <c r="C12" s="31"/>
      <c r="D12" s="298"/>
      <c r="E12" s="383">
        <f>SUM(E17,E15,E13)</f>
        <v>59</v>
      </c>
      <c r="F12" s="384">
        <f>SUM(F17,F15,F13)</f>
        <v>58</v>
      </c>
      <c r="G12" s="384">
        <f>SUM(G17,G15,G13)</f>
        <v>59</v>
      </c>
      <c r="H12" s="384">
        <f>SUM(H17,H15,H13)</f>
        <v>59</v>
      </c>
      <c r="I12" s="385">
        <f>SUM(I17,I15,I13)</f>
        <v>59</v>
      </c>
      <c r="J12" s="38"/>
      <c r="K12" s="6"/>
      <c r="L12" s="6"/>
      <c r="M12" s="6"/>
      <c r="N12" s="6"/>
      <c r="O12" s="6"/>
    </row>
    <row r="13" spans="2:15" ht="10.5">
      <c r="B13" s="71"/>
      <c r="C13" s="72" t="str">
        <f>+t_1</f>
        <v>1. Universities</v>
      </c>
      <c r="D13" s="294"/>
      <c r="E13" s="383">
        <v>15</v>
      </c>
      <c r="F13" s="384">
        <v>15</v>
      </c>
      <c r="G13" s="384">
        <v>15</v>
      </c>
      <c r="H13" s="384">
        <v>15</v>
      </c>
      <c r="I13" s="385">
        <v>15</v>
      </c>
      <c r="J13" s="38"/>
      <c r="K13" s="6"/>
      <c r="L13" s="6"/>
      <c r="M13" s="6"/>
      <c r="N13" s="6"/>
      <c r="O13" s="6"/>
    </row>
    <row r="14" spans="2:15" ht="10.5">
      <c r="B14" s="71"/>
      <c r="C14" s="72"/>
      <c r="D14" s="294"/>
      <c r="E14" s="447"/>
      <c r="F14" s="208"/>
      <c r="G14" s="208"/>
      <c r="H14" s="208"/>
      <c r="I14" s="209"/>
      <c r="J14" s="38"/>
      <c r="K14" s="6"/>
      <c r="L14" s="6"/>
      <c r="M14" s="6"/>
      <c r="N14" s="6"/>
      <c r="O14" s="6"/>
    </row>
    <row r="15" spans="2:15" ht="10.5">
      <c r="B15" s="71"/>
      <c r="C15" s="72" t="s">
        <v>190</v>
      </c>
      <c r="D15" s="294"/>
      <c r="E15" s="383">
        <v>17</v>
      </c>
      <c r="F15" s="384">
        <v>17</v>
      </c>
      <c r="G15" s="384">
        <v>17</v>
      </c>
      <c r="H15" s="384">
        <v>17</v>
      </c>
      <c r="I15" s="385">
        <v>17</v>
      </c>
      <c r="J15" s="38"/>
      <c r="K15" s="6"/>
      <c r="L15" s="6"/>
      <c r="M15" s="6"/>
      <c r="N15" s="6"/>
      <c r="O15" s="6"/>
    </row>
    <row r="16" spans="2:15" ht="10.5">
      <c r="B16" s="71"/>
      <c r="C16" s="72"/>
      <c r="D16" s="294"/>
      <c r="E16" s="448"/>
      <c r="F16" s="449"/>
      <c r="G16" s="449"/>
      <c r="H16" s="449"/>
      <c r="I16" s="450"/>
      <c r="J16" s="38"/>
      <c r="K16" s="6"/>
      <c r="L16" s="6"/>
      <c r="M16" s="6"/>
      <c r="N16" s="6"/>
      <c r="O16" s="6"/>
    </row>
    <row r="17" spans="2:15" ht="21.75" customHeight="1">
      <c r="B17" s="71"/>
      <c r="C17" s="309" t="s">
        <v>390</v>
      </c>
      <c r="D17" s="294"/>
      <c r="E17" s="383">
        <v>27</v>
      </c>
      <c r="F17" s="384">
        <v>26</v>
      </c>
      <c r="G17" s="384">
        <v>27</v>
      </c>
      <c r="H17" s="384">
        <v>27</v>
      </c>
      <c r="I17" s="385">
        <v>27</v>
      </c>
      <c r="J17" s="38"/>
      <c r="K17" s="6"/>
      <c r="L17" s="6"/>
      <c r="M17" s="6"/>
      <c r="N17" s="6"/>
      <c r="O17" s="6"/>
    </row>
    <row r="18" spans="2:15" ht="10.5">
      <c r="B18" s="71"/>
      <c r="C18" s="72"/>
      <c r="D18" s="294"/>
      <c r="E18" s="444"/>
      <c r="F18" s="445"/>
      <c r="G18" s="445"/>
      <c r="H18" s="445"/>
      <c r="I18" s="446"/>
      <c r="J18" s="38"/>
      <c r="K18" s="6"/>
      <c r="L18" s="6"/>
      <c r="M18" s="6"/>
      <c r="N18" s="6"/>
      <c r="O18" s="6"/>
    </row>
    <row r="19" spans="2:15" ht="10.5">
      <c r="B19" s="161" t="str">
        <f>+ca_3</f>
        <v>C.Total (private and public) </v>
      </c>
      <c r="C19" s="162"/>
      <c r="D19" s="295"/>
      <c r="E19" s="383">
        <f>SUM(E23,E20)</f>
        <v>168</v>
      </c>
      <c r="F19" s="384">
        <f>SUM(F23,F20)</f>
        <v>164</v>
      </c>
      <c r="G19" s="384">
        <f>SUM(G23,G20)</f>
        <v>168</v>
      </c>
      <c r="H19" s="384">
        <f>SUM(H23,H20)</f>
        <v>167</v>
      </c>
      <c r="I19" s="385">
        <f>SUM(I23,I20)</f>
        <v>167</v>
      </c>
      <c r="J19" s="38"/>
      <c r="K19" s="6"/>
      <c r="L19" s="6"/>
      <c r="M19" s="6"/>
      <c r="N19" s="6"/>
      <c r="O19" s="6"/>
    </row>
    <row r="20" spans="2:15" ht="10.5">
      <c r="B20" s="165"/>
      <c r="C20" s="166" t="str">
        <f>+t_1</f>
        <v>1. Universities</v>
      </c>
      <c r="D20" s="296"/>
      <c r="E20" s="383">
        <f>SUM(E8,E13)</f>
        <v>23</v>
      </c>
      <c r="F20" s="384">
        <f>SUM(F8,F13)</f>
        <v>23</v>
      </c>
      <c r="G20" s="384">
        <f>SUM(G8,G13)</f>
        <v>24</v>
      </c>
      <c r="H20" s="384">
        <f>SUM(H8,H13)</f>
        <v>24</v>
      </c>
      <c r="I20" s="385">
        <f>SUM(I8,I13)</f>
        <v>24</v>
      </c>
      <c r="J20" s="38"/>
      <c r="K20" s="6"/>
      <c r="L20" s="6"/>
      <c r="M20" s="6"/>
      <c r="N20" s="6"/>
      <c r="O20" s="6"/>
    </row>
    <row r="21" spans="2:15" ht="10.5">
      <c r="B21" s="71"/>
      <c r="C21" s="72"/>
      <c r="D21" s="294"/>
      <c r="E21" s="451"/>
      <c r="F21" s="452"/>
      <c r="G21" s="452"/>
      <c r="H21" s="452"/>
      <c r="I21" s="453"/>
      <c r="J21" s="38"/>
      <c r="K21" s="6"/>
      <c r="L21" s="6"/>
      <c r="M21" s="6"/>
      <c r="N21" s="6"/>
      <c r="O21" s="6"/>
    </row>
    <row r="22" spans="2:15" ht="10.5">
      <c r="B22" s="71"/>
      <c r="C22" s="72"/>
      <c r="D22" s="294"/>
      <c r="E22" s="454"/>
      <c r="F22" s="455"/>
      <c r="G22" s="455"/>
      <c r="H22" s="455"/>
      <c r="I22" s="456"/>
      <c r="J22" s="38"/>
      <c r="K22" s="6"/>
      <c r="L22" s="6"/>
      <c r="M22" s="6"/>
      <c r="N22" s="6"/>
      <c r="O22" s="6"/>
    </row>
    <row r="23" spans="2:15" ht="21">
      <c r="B23" s="71"/>
      <c r="C23" s="309" t="s">
        <v>392</v>
      </c>
      <c r="D23" s="294"/>
      <c r="E23" s="383">
        <f>SUM(E10,E15,E17)</f>
        <v>145</v>
      </c>
      <c r="F23" s="384">
        <f>SUM(F10,F15,F17)</f>
        <v>141</v>
      </c>
      <c r="G23" s="384">
        <f>SUM(G10,G15,G17)</f>
        <v>144</v>
      </c>
      <c r="H23" s="384">
        <f>SUM(H10,H15,H17)</f>
        <v>143</v>
      </c>
      <c r="I23" s="385">
        <f>SUM(I10,I15,I17)</f>
        <v>143</v>
      </c>
      <c r="J23" s="38"/>
      <c r="K23" s="6"/>
      <c r="L23" s="6"/>
      <c r="M23" s="6"/>
      <c r="N23" s="6"/>
      <c r="O23" s="6"/>
    </row>
    <row r="24" spans="2:15" ht="10.5">
      <c r="B24" s="71"/>
      <c r="C24" s="167"/>
      <c r="D24" s="294"/>
      <c r="E24" s="457"/>
      <c r="F24" s="458"/>
      <c r="G24" s="458"/>
      <c r="H24" s="458"/>
      <c r="I24" s="459"/>
      <c r="J24" s="38"/>
      <c r="K24" s="6"/>
      <c r="L24" s="6"/>
      <c r="M24" s="6"/>
      <c r="N24" s="6"/>
      <c r="O24" s="6"/>
    </row>
    <row r="25" spans="2:15" ht="10.5">
      <c r="B25" s="63"/>
      <c r="C25" s="193"/>
      <c r="D25" s="297"/>
      <c r="E25" s="460"/>
      <c r="F25" s="461"/>
      <c r="G25" s="461"/>
      <c r="H25" s="461"/>
      <c r="I25" s="462"/>
      <c r="J25" s="38"/>
      <c r="K25" s="6"/>
      <c r="L25" s="6"/>
      <c r="M25" s="6"/>
      <c r="N25" s="6"/>
      <c r="O25" s="6"/>
    </row>
    <row r="28" spans="2:10" ht="12.75">
      <c r="B28" s="101" t="s">
        <v>135</v>
      </c>
      <c r="C28" s="156"/>
      <c r="D28" s="300"/>
      <c r="E28" s="103">
        <v>1997</v>
      </c>
      <c r="F28" s="103">
        <v>1998</v>
      </c>
      <c r="G28" s="103">
        <v>1999</v>
      </c>
      <c r="H28" s="104">
        <v>2000</v>
      </c>
      <c r="I28" s="104">
        <v>2001</v>
      </c>
      <c r="J28" s="40"/>
    </row>
    <row r="29" spans="2:10" ht="33" customHeight="1">
      <c r="B29" s="151">
        <v>1</v>
      </c>
      <c r="C29" s="155" t="s">
        <v>92</v>
      </c>
      <c r="D29" s="301"/>
      <c r="E29" s="263">
        <f>E7/E19</f>
        <v>0.6488095238095238</v>
      </c>
      <c r="F29" s="263">
        <f>F7/F19</f>
        <v>0.6463414634146342</v>
      </c>
      <c r="G29" s="263">
        <f>G7/G19</f>
        <v>0.6488095238095238</v>
      </c>
      <c r="H29" s="263">
        <f>H7/H19</f>
        <v>0.6467065868263473</v>
      </c>
      <c r="I29" s="302">
        <f>I7/I19</f>
        <v>0.6467065868263473</v>
      </c>
      <c r="J29" s="41"/>
    </row>
    <row r="30" spans="2:10" ht="33" customHeight="1">
      <c r="B30" s="151">
        <v>2</v>
      </c>
      <c r="C30" s="152" t="s">
        <v>93</v>
      </c>
      <c r="D30" s="303"/>
      <c r="E30" s="263">
        <f>E8/E7</f>
        <v>0.07339449541284404</v>
      </c>
      <c r="F30" s="263">
        <f>F8/F7</f>
        <v>0.07547169811320754</v>
      </c>
      <c r="G30" s="263">
        <f>G8/G7</f>
        <v>0.08256880733944955</v>
      </c>
      <c r="H30" s="263">
        <f>H8/H7</f>
        <v>0.08333333333333333</v>
      </c>
      <c r="I30" s="302">
        <f>I8/I7</f>
        <v>0.08333333333333333</v>
      </c>
      <c r="J30" s="42"/>
    </row>
    <row r="31" spans="2:10" ht="33" customHeight="1">
      <c r="B31" s="153">
        <v>3</v>
      </c>
      <c r="C31" s="154" t="s">
        <v>166</v>
      </c>
      <c r="D31" s="304"/>
      <c r="E31" s="305">
        <f>E8/E20</f>
        <v>0.34782608695652173</v>
      </c>
      <c r="F31" s="305">
        <f>F8/F20</f>
        <v>0.34782608695652173</v>
      </c>
      <c r="G31" s="305">
        <f>G8/G20</f>
        <v>0.375</v>
      </c>
      <c r="H31" s="305">
        <f>H8/H20</f>
        <v>0.375</v>
      </c>
      <c r="I31" s="306">
        <f>I8/I20</f>
        <v>0.375</v>
      </c>
      <c r="J31" s="41"/>
    </row>
    <row r="32" spans="1:2" ht="12.75">
      <c r="A32" s="2"/>
      <c r="B32" s="11"/>
    </row>
    <row r="33" ht="12.75">
      <c r="B33" s="271" t="s">
        <v>309</v>
      </c>
    </row>
    <row r="35" spans="2:14" ht="10.5">
      <c r="B35" s="204" t="s">
        <v>94</v>
      </c>
      <c r="C35" s="85"/>
      <c r="D35" s="86"/>
      <c r="E35" s="86"/>
      <c r="F35" s="86"/>
      <c r="G35" s="86"/>
      <c r="H35" s="86"/>
      <c r="I35" s="86"/>
      <c r="J35" s="86"/>
      <c r="K35" s="86"/>
      <c r="L35" s="86"/>
      <c r="M35" s="86"/>
      <c r="N35" s="39"/>
    </row>
    <row r="36" spans="2:14" ht="12" customHeight="1">
      <c r="B36" s="307" t="s">
        <v>395</v>
      </c>
      <c r="C36" s="90" t="s">
        <v>96</v>
      </c>
      <c r="D36" s="91"/>
      <c r="E36" s="91"/>
      <c r="F36" s="91"/>
      <c r="G36" s="91"/>
      <c r="H36" s="91"/>
      <c r="I36" s="91"/>
      <c r="J36" s="91"/>
      <c r="K36" s="91"/>
      <c r="L36" s="91"/>
      <c r="M36" s="91"/>
      <c r="N36" s="39"/>
    </row>
    <row r="37" spans="2:15" s="199" customFormat="1" ht="87.75" customHeight="1">
      <c r="B37" s="308">
        <v>1</v>
      </c>
      <c r="C37" s="497" t="s">
        <v>397</v>
      </c>
      <c r="D37" s="498"/>
      <c r="E37" s="498"/>
      <c r="F37" s="498"/>
      <c r="G37" s="498"/>
      <c r="H37" s="498"/>
      <c r="I37" s="498"/>
      <c r="J37" s="498"/>
      <c r="K37" s="498"/>
      <c r="L37" s="498"/>
      <c r="M37" s="499"/>
      <c r="N37" s="201"/>
      <c r="O37" s="201"/>
    </row>
    <row r="38" spans="2:15" s="199" customFormat="1" ht="14.25" customHeight="1">
      <c r="B38" s="202"/>
      <c r="C38" s="500"/>
      <c r="D38" s="501"/>
      <c r="E38" s="501"/>
      <c r="F38" s="501"/>
      <c r="G38" s="501"/>
      <c r="H38" s="501"/>
      <c r="I38" s="501"/>
      <c r="J38" s="501"/>
      <c r="K38" s="501"/>
      <c r="L38" s="501"/>
      <c r="M38" s="502"/>
      <c r="N38" s="201"/>
      <c r="O38" s="201"/>
    </row>
    <row r="39" spans="2:15" s="199" customFormat="1" ht="15" customHeight="1">
      <c r="B39" s="203"/>
      <c r="C39" s="503"/>
      <c r="D39" s="504"/>
      <c r="E39" s="504"/>
      <c r="F39" s="504"/>
      <c r="G39" s="504"/>
      <c r="H39" s="504"/>
      <c r="I39" s="504"/>
      <c r="J39" s="504"/>
      <c r="K39" s="504"/>
      <c r="L39" s="504"/>
      <c r="M39" s="505"/>
      <c r="N39" s="201"/>
      <c r="O39" s="201"/>
    </row>
    <row r="40" spans="2:15" s="199" customFormat="1" ht="18" customHeight="1">
      <c r="B40" s="248"/>
      <c r="O40" s="201"/>
    </row>
    <row r="60" ht="18">
      <c r="C60" s="270"/>
    </row>
    <row r="61" ht="18">
      <c r="C61" s="270"/>
    </row>
    <row r="62" ht="12.75">
      <c r="C62" s="3"/>
    </row>
    <row r="63" ht="12.75">
      <c r="C63" s="3"/>
    </row>
    <row r="64" ht="12.75">
      <c r="C64" s="3"/>
    </row>
    <row r="65" ht="12.75">
      <c r="C65" s="2"/>
    </row>
    <row r="66" ht="12.75">
      <c r="C66" s="2"/>
    </row>
    <row r="67" ht="12.75">
      <c r="C67" s="2"/>
    </row>
    <row r="68" ht="12.75">
      <c r="C68" s="2"/>
    </row>
    <row r="69" ht="12.75">
      <c r="C69" s="2"/>
    </row>
    <row r="70" ht="12.75">
      <c r="C70" s="2"/>
    </row>
    <row r="71" ht="12.75">
      <c r="C71" s="2"/>
    </row>
    <row r="72" ht="12.75">
      <c r="C72" s="2"/>
    </row>
    <row r="73" ht="12.75">
      <c r="C73" s="2"/>
    </row>
    <row r="74" ht="12.75">
      <c r="C74" s="2"/>
    </row>
    <row r="75" ht="12.75">
      <c r="C75" s="2"/>
    </row>
    <row r="76" ht="12.75">
      <c r="C76" s="2"/>
    </row>
    <row r="77" ht="12.75">
      <c r="C77" s="2"/>
    </row>
    <row r="78" ht="12.75">
      <c r="C78" s="2"/>
    </row>
    <row r="79" ht="12.75">
      <c r="C79" s="2"/>
    </row>
    <row r="80" ht="12.75">
      <c r="C80" s="2"/>
    </row>
    <row r="81" ht="12.75">
      <c r="C81" s="3"/>
    </row>
    <row r="82" ht="12.75">
      <c r="C82" s="2"/>
    </row>
    <row r="83" ht="12.75">
      <c r="C83" s="2"/>
    </row>
    <row r="84" ht="12.75">
      <c r="C84" s="2"/>
    </row>
    <row r="85" ht="12.75">
      <c r="C85" s="2"/>
    </row>
    <row r="86" ht="12.75">
      <c r="C86" s="2"/>
    </row>
    <row r="87" ht="12.75">
      <c r="C87" s="2"/>
    </row>
    <row r="88" ht="12.75">
      <c r="C88" s="2"/>
    </row>
    <row r="89" ht="12.75">
      <c r="C89" s="2"/>
    </row>
    <row r="90" ht="12.75">
      <c r="C90" s="2"/>
    </row>
    <row r="91" ht="12.75">
      <c r="C91" s="2"/>
    </row>
    <row r="92" ht="12.75">
      <c r="C92" s="2"/>
    </row>
    <row r="93" ht="12.75">
      <c r="C93" s="2"/>
    </row>
    <row r="94" ht="12.75">
      <c r="C94" s="2"/>
    </row>
    <row r="95" ht="12.75">
      <c r="C95" s="2"/>
    </row>
    <row r="96" ht="12.75">
      <c r="C96" s="2"/>
    </row>
    <row r="97" ht="12.75">
      <c r="C97" s="2"/>
    </row>
    <row r="98" ht="12.75">
      <c r="C98" s="2"/>
    </row>
    <row r="99" ht="12.75">
      <c r="C99" s="2"/>
    </row>
    <row r="100" ht="12.75">
      <c r="C100" s="2"/>
    </row>
    <row r="101" ht="12.75">
      <c r="C101" s="2"/>
    </row>
    <row r="102" ht="12.75">
      <c r="C102" s="2"/>
    </row>
    <row r="103" ht="12.75">
      <c r="C103" s="2"/>
    </row>
    <row r="104" ht="12.75">
      <c r="C104" s="2"/>
    </row>
    <row r="105" ht="12.75">
      <c r="C105" s="2"/>
    </row>
    <row r="106" ht="12.75">
      <c r="C106" s="2"/>
    </row>
    <row r="107" ht="12.75">
      <c r="C107" s="2"/>
    </row>
    <row r="108" ht="12.75">
      <c r="C108" s="2"/>
    </row>
    <row r="109" ht="12.75">
      <c r="C109" s="2"/>
    </row>
    <row r="110" ht="12.75">
      <c r="C110" s="2"/>
    </row>
    <row r="111" ht="12.75">
      <c r="C111" s="2"/>
    </row>
    <row r="112" ht="12.75">
      <c r="C112" s="2"/>
    </row>
    <row r="113" ht="12.75">
      <c r="C113" s="2"/>
    </row>
    <row r="114" ht="12.75">
      <c r="C114" s="2"/>
    </row>
    <row r="115" ht="12.75">
      <c r="C115" s="2"/>
    </row>
    <row r="116" ht="12.75">
      <c r="C116" s="2"/>
    </row>
    <row r="117" ht="12.75">
      <c r="C117" s="2"/>
    </row>
    <row r="118" ht="12.75">
      <c r="C118" s="2"/>
    </row>
    <row r="119" ht="12">
      <c r="C119" s="268"/>
    </row>
    <row r="120" ht="12.75">
      <c r="C120" s="3"/>
    </row>
    <row r="121" ht="12.75">
      <c r="C121" s="2"/>
    </row>
    <row r="122" ht="12.75">
      <c r="C122" s="2"/>
    </row>
    <row r="123" ht="12.75">
      <c r="C123" s="2"/>
    </row>
    <row r="124" ht="12.75">
      <c r="C124" s="2"/>
    </row>
    <row r="125" ht="12.75">
      <c r="C125" s="2"/>
    </row>
    <row r="126" ht="12.75">
      <c r="C126" s="2"/>
    </row>
    <row r="127" ht="12.75">
      <c r="C127" s="2"/>
    </row>
    <row r="128" ht="12.75">
      <c r="C128" s="2"/>
    </row>
    <row r="129" ht="12.75">
      <c r="C129" s="2"/>
    </row>
    <row r="130" spans="2:3" ht="12.75">
      <c r="B130" s="3"/>
      <c r="C130" s="3"/>
    </row>
    <row r="131" spans="2:3" ht="12.75">
      <c r="B131" s="3"/>
      <c r="C131" s="3"/>
    </row>
    <row r="132" ht="12.75">
      <c r="C132" s="2"/>
    </row>
    <row r="133" ht="12.75">
      <c r="C133" s="2"/>
    </row>
    <row r="134" ht="12.75">
      <c r="C134" s="3"/>
    </row>
    <row r="135" ht="12.75">
      <c r="C135" s="2"/>
    </row>
    <row r="136" ht="12.75">
      <c r="C136" s="2"/>
    </row>
    <row r="137" ht="12.75">
      <c r="C137" s="2"/>
    </row>
    <row r="138" ht="12.75">
      <c r="C138" s="2"/>
    </row>
    <row r="139" ht="12.75">
      <c r="C139" s="2"/>
    </row>
    <row r="140" ht="12.75">
      <c r="C140" s="2"/>
    </row>
    <row r="141" ht="12.75">
      <c r="C141" s="2"/>
    </row>
    <row r="142" ht="12.75">
      <c r="C142" s="2"/>
    </row>
    <row r="143" ht="12.75">
      <c r="C143" s="2"/>
    </row>
    <row r="144" ht="12.75">
      <c r="C144" s="2"/>
    </row>
    <row r="145" ht="12.75">
      <c r="C145" s="2"/>
    </row>
    <row r="146" ht="12.75">
      <c r="C146" s="2"/>
    </row>
    <row r="147" ht="12.75">
      <c r="C147" s="2"/>
    </row>
    <row r="148" ht="12.75">
      <c r="C148" s="2"/>
    </row>
    <row r="149" ht="12.75">
      <c r="C149" s="2"/>
    </row>
    <row r="150" ht="12.75">
      <c r="C150" s="2"/>
    </row>
    <row r="151" ht="12.75">
      <c r="C151" s="3"/>
    </row>
    <row r="152" ht="12.75">
      <c r="C152" s="2"/>
    </row>
    <row r="153" ht="12.75">
      <c r="C153" s="2"/>
    </row>
    <row r="154" ht="12.75">
      <c r="C154" s="2"/>
    </row>
    <row r="155" ht="12.75">
      <c r="C155" s="2"/>
    </row>
    <row r="156" ht="12.75">
      <c r="C156" s="2"/>
    </row>
    <row r="157" ht="12.75">
      <c r="C157" s="2"/>
    </row>
    <row r="158" ht="12.75">
      <c r="C158" s="2"/>
    </row>
    <row r="159" ht="12.75">
      <c r="C159" s="2"/>
    </row>
    <row r="160" ht="12.75">
      <c r="C160" s="2"/>
    </row>
    <row r="161" ht="12.75">
      <c r="C161" s="2"/>
    </row>
    <row r="162" ht="12.75">
      <c r="C162" s="2"/>
    </row>
    <row r="163" ht="12.75">
      <c r="C163" s="2"/>
    </row>
    <row r="164" ht="12.75">
      <c r="C164" s="2"/>
    </row>
    <row r="165" ht="12.75">
      <c r="C165" s="2"/>
    </row>
    <row r="166" ht="12.75">
      <c r="C166" s="2"/>
    </row>
    <row r="167" ht="12.75">
      <c r="C167" s="2"/>
    </row>
    <row r="168" ht="12.75">
      <c r="C168" s="2"/>
    </row>
    <row r="169" ht="12.75">
      <c r="C169" s="2"/>
    </row>
    <row r="170" ht="12.75">
      <c r="C170" s="2"/>
    </row>
    <row r="171" ht="12.75">
      <c r="C171" s="2"/>
    </row>
    <row r="172" ht="12.75">
      <c r="C172" s="2"/>
    </row>
    <row r="173" ht="12.75">
      <c r="C173" s="2"/>
    </row>
    <row r="174" ht="12.75">
      <c r="C174" s="2"/>
    </row>
    <row r="175" ht="12.75">
      <c r="C175" s="2"/>
    </row>
    <row r="176" ht="12.75">
      <c r="C176" s="2"/>
    </row>
    <row r="177" ht="12.75">
      <c r="C177" s="2"/>
    </row>
    <row r="178" ht="12.75">
      <c r="C178" s="2"/>
    </row>
    <row r="179" ht="12.75">
      <c r="C179" s="2"/>
    </row>
    <row r="180" ht="12.75">
      <c r="C180" s="2"/>
    </row>
    <row r="181" ht="12.75">
      <c r="C181" s="2"/>
    </row>
    <row r="182" ht="12.75">
      <c r="C182" s="2"/>
    </row>
    <row r="183" ht="12.75">
      <c r="C183" s="2"/>
    </row>
    <row r="184" ht="12.75">
      <c r="C184" s="2"/>
    </row>
    <row r="185" ht="12.75">
      <c r="C185" s="2"/>
    </row>
    <row r="186" ht="12.75">
      <c r="C186" s="2"/>
    </row>
    <row r="187" ht="12.75">
      <c r="C187" s="2"/>
    </row>
    <row r="188" ht="12.75">
      <c r="C188" s="2"/>
    </row>
    <row r="189" ht="12.75">
      <c r="C189" s="2"/>
    </row>
    <row r="190" ht="12.75">
      <c r="C190" s="2"/>
    </row>
    <row r="191" ht="12.75">
      <c r="C191" s="2"/>
    </row>
    <row r="192" ht="12.75">
      <c r="C192" s="2"/>
    </row>
    <row r="193" ht="12.75">
      <c r="C193" s="2"/>
    </row>
    <row r="194" ht="12.75">
      <c r="C194" s="2"/>
    </row>
    <row r="195" ht="12.75">
      <c r="C195" s="2"/>
    </row>
    <row r="196" ht="12.75">
      <c r="C196" s="2"/>
    </row>
    <row r="197" ht="12.75">
      <c r="C197" s="2"/>
    </row>
    <row r="198" ht="12.75">
      <c r="C198" s="2"/>
    </row>
    <row r="199" ht="12.75">
      <c r="C199" s="2"/>
    </row>
    <row r="200" ht="12.75">
      <c r="C200" s="2"/>
    </row>
    <row r="201" ht="12.75">
      <c r="C201" s="2"/>
    </row>
    <row r="202" ht="12.75">
      <c r="C202" s="2"/>
    </row>
    <row r="203" ht="12.75">
      <c r="C203" s="2"/>
    </row>
    <row r="204" ht="12.75">
      <c r="C204" s="2"/>
    </row>
    <row r="205" ht="12.75">
      <c r="C205" s="2"/>
    </row>
    <row r="206" ht="12.75">
      <c r="C206" s="2"/>
    </row>
    <row r="207" ht="12.75">
      <c r="C207" s="2"/>
    </row>
    <row r="208" ht="12.75">
      <c r="C208" s="2"/>
    </row>
    <row r="209" ht="12.75">
      <c r="C209" s="2"/>
    </row>
    <row r="210" ht="12.75">
      <c r="C210" s="2"/>
    </row>
    <row r="211" ht="12.75">
      <c r="C211" s="2"/>
    </row>
    <row r="212" ht="12.75">
      <c r="C212" s="2"/>
    </row>
    <row r="213" ht="12.75">
      <c r="C213" s="2"/>
    </row>
    <row r="214" ht="12.75">
      <c r="C214" s="2"/>
    </row>
    <row r="215" ht="12.75">
      <c r="C215" s="2"/>
    </row>
    <row r="216" ht="12.75">
      <c r="C216" s="2"/>
    </row>
    <row r="217" ht="12.75">
      <c r="C217" s="2"/>
    </row>
    <row r="218" ht="12.75">
      <c r="C218" s="2"/>
    </row>
    <row r="219" ht="12.75">
      <c r="C219" s="2"/>
    </row>
    <row r="220" ht="12.75">
      <c r="C220" s="2"/>
    </row>
    <row r="221" ht="12.75">
      <c r="C221" s="2"/>
    </row>
    <row r="222" ht="12.75">
      <c r="C222" s="2"/>
    </row>
    <row r="223" ht="12.75">
      <c r="C223" s="2"/>
    </row>
    <row r="224" ht="12.75">
      <c r="C224" s="2"/>
    </row>
    <row r="225" ht="12.75">
      <c r="C225" s="2"/>
    </row>
    <row r="226" ht="12.75">
      <c r="C226" s="2"/>
    </row>
    <row r="227" ht="12.75">
      <c r="C227" s="2"/>
    </row>
    <row r="228" ht="12.75">
      <c r="C228" s="2"/>
    </row>
    <row r="229" ht="12.75">
      <c r="C229" s="2"/>
    </row>
    <row r="230" ht="12.75">
      <c r="C230" s="2"/>
    </row>
    <row r="231" ht="12.75">
      <c r="C231" s="2"/>
    </row>
    <row r="232" ht="12.75">
      <c r="C232" s="2"/>
    </row>
    <row r="233" ht="12.75">
      <c r="C233" s="2"/>
    </row>
    <row r="234" ht="12.75">
      <c r="C234" s="2"/>
    </row>
    <row r="235" ht="12.75">
      <c r="C235" s="2"/>
    </row>
    <row r="236" ht="12.75">
      <c r="C236" s="2"/>
    </row>
    <row r="237" ht="12.75">
      <c r="C237" s="2"/>
    </row>
    <row r="238" ht="12.75">
      <c r="C238" s="2"/>
    </row>
    <row r="239" ht="12.75">
      <c r="C239" s="2"/>
    </row>
    <row r="240" ht="12.75">
      <c r="C240" s="2"/>
    </row>
    <row r="241" ht="12.75">
      <c r="C241" s="2"/>
    </row>
    <row r="242" ht="12.75">
      <c r="C242" s="2"/>
    </row>
    <row r="243" ht="12.75">
      <c r="C243" s="2"/>
    </row>
    <row r="244" ht="12.75">
      <c r="C244" s="2"/>
    </row>
    <row r="245" ht="12.75">
      <c r="C245" s="2"/>
    </row>
    <row r="246" ht="12.75">
      <c r="C246" s="2"/>
    </row>
    <row r="247" ht="12.75">
      <c r="C247" s="2"/>
    </row>
    <row r="248" ht="12.75">
      <c r="C248" s="2"/>
    </row>
    <row r="249" ht="12.75">
      <c r="C249" s="2"/>
    </row>
    <row r="250" ht="12.75">
      <c r="C250" s="2"/>
    </row>
    <row r="251" ht="12.75">
      <c r="C251" s="2"/>
    </row>
    <row r="252" ht="12.75">
      <c r="C252" s="2"/>
    </row>
    <row r="253" ht="12.75">
      <c r="C253" s="2"/>
    </row>
    <row r="254" ht="12.75">
      <c r="C254" s="2"/>
    </row>
  </sheetData>
  <mergeCells count="3">
    <mergeCell ref="C37:M37"/>
    <mergeCell ref="C38:M38"/>
    <mergeCell ref="C39:M39"/>
  </mergeCells>
  <hyperlinks>
    <hyperlink ref="B33" location="'List of private institutions'!A1" display="List of private institutions, as of 2000"/>
  </hyperlinks>
  <printOptions/>
  <pageMargins left="0.75" right="0.75" top="1" bottom="1" header="0" footer="0"/>
  <pageSetup horizontalDpi="600" verticalDpi="600" orientation="portrait" scale="80" r:id="rId2"/>
  <drawing r:id="rId1"/>
</worksheet>
</file>

<file path=xl/worksheets/sheet3.xml><?xml version="1.0" encoding="utf-8"?>
<worksheet xmlns="http://schemas.openxmlformats.org/spreadsheetml/2006/main" xmlns:r="http://schemas.openxmlformats.org/officeDocument/2006/relationships">
  <sheetPr codeName="Hoja4"/>
  <dimension ref="A2:N354"/>
  <sheetViews>
    <sheetView showGridLines="0" workbookViewId="0" topLeftCell="A1">
      <selection activeCell="M266" sqref="M266"/>
    </sheetView>
  </sheetViews>
  <sheetFormatPr defaultColWidth="9.140625" defaultRowHeight="12.75"/>
  <cols>
    <col min="1" max="1" width="1.8515625" style="2" customWidth="1"/>
    <col min="2" max="2" width="6.421875" style="2" customWidth="1"/>
    <col min="3" max="3" width="29.7109375" style="2" customWidth="1"/>
    <col min="4" max="4" width="6.00390625" style="389" customWidth="1"/>
    <col min="5" max="5" width="10.28125" style="2" customWidth="1"/>
    <col min="6" max="6" width="9.140625" style="2" customWidth="1"/>
    <col min="7" max="7" width="9.57421875" style="2" customWidth="1"/>
    <col min="8" max="8" width="11.00390625" style="2" customWidth="1"/>
    <col min="9" max="9" width="9.7109375" style="0" customWidth="1"/>
    <col min="10" max="10" width="4.8515625" style="0" customWidth="1"/>
    <col min="11" max="11" width="5.7109375" style="0" customWidth="1"/>
    <col min="12" max="13" width="5.140625" style="0" customWidth="1"/>
    <col min="14" max="14" width="9.8515625" style="0" customWidth="1"/>
    <col min="15" max="16384" width="11.421875" style="0" customWidth="1"/>
  </cols>
  <sheetData>
    <row r="2" ht="18">
      <c r="E2" s="269"/>
    </row>
    <row r="3" spans="2:9" ht="15">
      <c r="B3" s="65" t="str">
        <f>+Index!B9</f>
        <v>II.1. Enrollments by type of institution</v>
      </c>
      <c r="C3" s="66"/>
      <c r="D3" s="390"/>
      <c r="E3" s="67"/>
      <c r="F3" s="67"/>
      <c r="G3" s="67"/>
      <c r="H3" s="67"/>
      <c r="I3" s="67"/>
    </row>
    <row r="4" spans="2:14" ht="12.75">
      <c r="B4" s="6"/>
      <c r="C4" s="6"/>
      <c r="D4" s="391"/>
      <c r="E4" s="7"/>
      <c r="F4" s="7"/>
      <c r="G4" s="7"/>
      <c r="H4" s="7"/>
      <c r="I4" s="7"/>
      <c r="J4" s="7"/>
      <c r="K4" s="7"/>
      <c r="L4" s="7"/>
      <c r="M4" s="7"/>
      <c r="N4" s="7"/>
    </row>
    <row r="5" spans="2:9" ht="13.5" thickBot="1">
      <c r="B5" s="22" t="s">
        <v>60</v>
      </c>
      <c r="C5" s="29"/>
      <c r="D5" s="180" t="s">
        <v>91</v>
      </c>
      <c r="E5" s="23">
        <v>1997</v>
      </c>
      <c r="F5" s="23">
        <v>1998</v>
      </c>
      <c r="G5" s="23">
        <v>1999</v>
      </c>
      <c r="H5" s="23">
        <v>2000</v>
      </c>
      <c r="I5" s="24">
        <v>2001</v>
      </c>
    </row>
    <row r="6" spans="1:9" s="135" customFormat="1" ht="12.75">
      <c r="A6" s="3"/>
      <c r="B6" s="35" t="str">
        <f>+ca_1</f>
        <v>A. Private Institutions</v>
      </c>
      <c r="C6" s="30"/>
      <c r="D6" s="342"/>
      <c r="E6" s="345">
        <f>SUM(E7:E9)</f>
        <v>120777</v>
      </c>
      <c r="F6" s="215">
        <f>SUM(F7:F9)</f>
        <v>117863</v>
      </c>
      <c r="G6" s="215">
        <f>SUM(G7:G9)</f>
        <v>118538</v>
      </c>
      <c r="H6" s="215">
        <f>SUM(H7:H9)</f>
        <v>114010</v>
      </c>
      <c r="I6" s="216">
        <f>SUM(I7:I9)</f>
        <v>111653</v>
      </c>
    </row>
    <row r="7" spans="2:9" ht="12.75">
      <c r="B7" s="71"/>
      <c r="C7" s="72" t="str">
        <f>+t_1</f>
        <v>1. Universities</v>
      </c>
      <c r="D7" s="343"/>
      <c r="E7" s="346">
        <v>46207</v>
      </c>
      <c r="F7" s="130">
        <v>50022</v>
      </c>
      <c r="G7" s="130">
        <v>48560</v>
      </c>
      <c r="H7" s="130">
        <v>43949</v>
      </c>
      <c r="I7" s="312">
        <v>41331</v>
      </c>
    </row>
    <row r="8" spans="2:9" ht="12.75">
      <c r="B8" s="71"/>
      <c r="C8" s="72" t="s">
        <v>168</v>
      </c>
      <c r="D8" s="313">
        <v>1</v>
      </c>
      <c r="E8" s="346">
        <v>10327</v>
      </c>
      <c r="F8" s="130">
        <v>10528</v>
      </c>
      <c r="G8" s="130">
        <v>10267</v>
      </c>
      <c r="H8" s="130">
        <v>10560</v>
      </c>
      <c r="I8" s="312">
        <v>10136</v>
      </c>
    </row>
    <row r="9" spans="2:9" ht="12.75">
      <c r="B9" s="71"/>
      <c r="C9" s="72" t="s">
        <v>169</v>
      </c>
      <c r="D9" s="313"/>
      <c r="E9" s="346">
        <v>64243</v>
      </c>
      <c r="F9" s="130">
        <v>57313</v>
      </c>
      <c r="G9" s="130">
        <v>59711</v>
      </c>
      <c r="H9" s="130">
        <v>59501</v>
      </c>
      <c r="I9" s="312">
        <v>60186</v>
      </c>
    </row>
    <row r="10" spans="2:9" ht="12.75">
      <c r="B10" s="36" t="str">
        <f>+ca_2</f>
        <v>B. Public Institutions</v>
      </c>
      <c r="C10" s="31"/>
      <c r="D10" s="344"/>
      <c r="E10" s="347">
        <f>SUM(E11,E14)</f>
        <v>224091</v>
      </c>
      <c r="F10" s="217">
        <f>SUM(F11,F14)</f>
        <v>236487</v>
      </c>
      <c r="G10" s="217">
        <f>SUM(G11,G14)</f>
        <v>252252</v>
      </c>
      <c r="H10" s="217">
        <f>SUM(H11,H14)</f>
        <v>270312</v>
      </c>
      <c r="I10" s="132">
        <f>SUM(I11,I14)</f>
        <v>280638</v>
      </c>
    </row>
    <row r="11" spans="2:9" ht="12.75">
      <c r="B11" s="71"/>
      <c r="C11" s="72" t="str">
        <f>+t_1</f>
        <v>1. Universities</v>
      </c>
      <c r="D11" s="343"/>
      <c r="E11" s="348">
        <f>SUM(E12:E13)</f>
        <v>151400</v>
      </c>
      <c r="F11" s="158">
        <f>SUM(F12:F13)</f>
        <v>156480</v>
      </c>
      <c r="G11" s="158">
        <f>SUM(G12:G13)</f>
        <v>161966</v>
      </c>
      <c r="H11" s="158">
        <f>SUM(H12:H13)</f>
        <v>168517</v>
      </c>
      <c r="I11" s="299">
        <f>SUM(I12:I13)</f>
        <v>172152</v>
      </c>
    </row>
    <row r="12" spans="2:9" ht="12.75">
      <c r="B12" s="71"/>
      <c r="C12" s="250" t="s">
        <v>149</v>
      </c>
      <c r="D12" s="343"/>
      <c r="E12" s="346">
        <v>150493</v>
      </c>
      <c r="F12" s="130">
        <v>155563</v>
      </c>
      <c r="G12" s="130">
        <v>160970</v>
      </c>
      <c r="H12" s="130">
        <v>167435</v>
      </c>
      <c r="I12" s="312">
        <v>171014</v>
      </c>
    </row>
    <row r="13" spans="2:9" ht="12.75">
      <c r="B13" s="71"/>
      <c r="C13" s="250" t="s">
        <v>171</v>
      </c>
      <c r="D13" s="313">
        <v>2</v>
      </c>
      <c r="E13" s="346">
        <v>907</v>
      </c>
      <c r="F13" s="130">
        <v>917</v>
      </c>
      <c r="G13" s="130">
        <v>996</v>
      </c>
      <c r="H13" s="130">
        <v>1082</v>
      </c>
      <c r="I13" s="312">
        <v>1138</v>
      </c>
    </row>
    <row r="14" spans="2:9" ht="12.75">
      <c r="B14" s="71"/>
      <c r="C14" s="72" t="s">
        <v>170</v>
      </c>
      <c r="D14" s="343"/>
      <c r="E14" s="348">
        <f>SUM(E15:E17)</f>
        <v>72691</v>
      </c>
      <c r="F14" s="158">
        <f>SUM(F15:F17)</f>
        <v>80007</v>
      </c>
      <c r="G14" s="158">
        <f>SUM(G15:G17)</f>
        <v>90286</v>
      </c>
      <c r="H14" s="158">
        <f>SUM(H15:H17)</f>
        <v>101795</v>
      </c>
      <c r="I14" s="299">
        <f>SUM(I15:I17)</f>
        <v>108486</v>
      </c>
    </row>
    <row r="15" spans="2:9" ht="12.75">
      <c r="B15" s="71"/>
      <c r="C15" s="250" t="s">
        <v>172</v>
      </c>
      <c r="D15" s="343"/>
      <c r="E15" s="346">
        <v>71458</v>
      </c>
      <c r="F15" s="130">
        <v>78889</v>
      </c>
      <c r="G15" s="130">
        <v>89101</v>
      </c>
      <c r="H15" s="130">
        <v>100481</v>
      </c>
      <c r="I15" s="312">
        <v>106889</v>
      </c>
    </row>
    <row r="16" spans="1:9" s="135" customFormat="1" ht="12.75">
      <c r="A16" s="3"/>
      <c r="B16" s="71"/>
      <c r="C16" s="250" t="s">
        <v>173</v>
      </c>
      <c r="D16" s="313">
        <v>3</v>
      </c>
      <c r="E16" s="346">
        <v>928</v>
      </c>
      <c r="F16" s="130">
        <v>839</v>
      </c>
      <c r="G16" s="130">
        <v>929</v>
      </c>
      <c r="H16" s="130">
        <v>1116</v>
      </c>
      <c r="I16" s="312">
        <v>1279</v>
      </c>
    </row>
    <row r="17" spans="2:9" ht="12.75">
      <c r="B17" s="71"/>
      <c r="C17" s="250" t="s">
        <v>171</v>
      </c>
      <c r="D17" s="313">
        <v>2</v>
      </c>
      <c r="E17" s="346">
        <v>305</v>
      </c>
      <c r="F17" s="130">
        <v>279</v>
      </c>
      <c r="G17" s="130">
        <v>256</v>
      </c>
      <c r="H17" s="130">
        <v>198</v>
      </c>
      <c r="I17" s="312">
        <v>318</v>
      </c>
    </row>
    <row r="18" spans="2:9" ht="12.75">
      <c r="B18" s="161" t="str">
        <f>+ca_3</f>
        <v>C.Total (private and public) </v>
      </c>
      <c r="C18" s="162"/>
      <c r="D18" s="392"/>
      <c r="E18" s="349">
        <f>SUM(E6,E10)</f>
        <v>344868</v>
      </c>
      <c r="F18" s="218">
        <f>SUM(F6,F10)</f>
        <v>354350</v>
      </c>
      <c r="G18" s="218">
        <f>SUM(G6,G10)</f>
        <v>370790</v>
      </c>
      <c r="H18" s="218">
        <f>SUM(H6,H10)</f>
        <v>384322</v>
      </c>
      <c r="I18" s="219">
        <f>SUM(I6,I10)</f>
        <v>392291</v>
      </c>
    </row>
    <row r="19" spans="2:9" ht="12.75">
      <c r="B19" s="165"/>
      <c r="C19" s="166" t="str">
        <f>+t_1</f>
        <v>1. Universities</v>
      </c>
      <c r="D19" s="393"/>
      <c r="E19" s="350">
        <f>SUM(E11,E7)</f>
        <v>197607</v>
      </c>
      <c r="F19" s="220">
        <f>SUM(F11,F7)</f>
        <v>206502</v>
      </c>
      <c r="G19" s="220">
        <f>SUM(G11,G7)</f>
        <v>210526</v>
      </c>
      <c r="H19" s="220">
        <f>SUM(H11,H7)</f>
        <v>212466</v>
      </c>
      <c r="I19" s="221">
        <f>SUM(I11,I7)</f>
        <v>213483</v>
      </c>
    </row>
    <row r="20" spans="2:9" ht="12.75">
      <c r="B20" s="71"/>
      <c r="C20" s="72" t="s">
        <v>170</v>
      </c>
      <c r="D20" s="394"/>
      <c r="E20" s="351">
        <f>SUM(E14,E9)</f>
        <v>136934</v>
      </c>
      <c r="F20" s="223">
        <f>SUM(F14,F9)</f>
        <v>137320</v>
      </c>
      <c r="G20" s="223">
        <f>SUM(G14,G9)</f>
        <v>149997</v>
      </c>
      <c r="H20" s="223">
        <f>SUM(H14,H9)</f>
        <v>161296</v>
      </c>
      <c r="I20" s="224">
        <f>SUM(I14,I9)</f>
        <v>168672</v>
      </c>
    </row>
    <row r="21" spans="2:9" ht="12.75">
      <c r="B21" s="63"/>
      <c r="C21" s="193"/>
      <c r="D21" s="395"/>
      <c r="E21" s="352"/>
      <c r="F21" s="225"/>
      <c r="G21" s="225"/>
      <c r="H21" s="225"/>
      <c r="I21" s="226"/>
    </row>
    <row r="22" spans="2:14" ht="12.75">
      <c r="B22" s="6"/>
      <c r="C22" s="6"/>
      <c r="D22" s="391"/>
      <c r="E22" s="7"/>
      <c r="F22" s="7"/>
      <c r="G22" s="7"/>
      <c r="H22" s="7"/>
      <c r="I22" s="7"/>
      <c r="J22" s="7"/>
      <c r="K22" s="7"/>
      <c r="L22" s="7"/>
      <c r="M22" s="7"/>
      <c r="N22" s="7"/>
    </row>
    <row r="23" spans="2:14" ht="12.75">
      <c r="B23" s="6"/>
      <c r="C23" s="6"/>
      <c r="D23" s="391"/>
      <c r="E23" s="7"/>
      <c r="F23" s="7"/>
      <c r="G23" s="7"/>
      <c r="H23" s="7"/>
      <c r="I23" s="7"/>
      <c r="J23" s="7"/>
      <c r="K23" s="7"/>
      <c r="L23" s="7"/>
      <c r="M23" s="7"/>
      <c r="N23" s="7"/>
    </row>
    <row r="24" spans="2:14" ht="12.75">
      <c r="B24" s="6"/>
      <c r="C24" s="6"/>
      <c r="D24" s="391"/>
      <c r="E24" s="7"/>
      <c r="F24" s="7"/>
      <c r="G24" s="7"/>
      <c r="H24" s="7"/>
      <c r="I24" s="7"/>
      <c r="J24" s="7"/>
      <c r="K24" s="7"/>
      <c r="L24" s="7"/>
      <c r="M24" s="7"/>
      <c r="N24" s="7"/>
    </row>
    <row r="25" spans="1:9" ht="12.75">
      <c r="A25"/>
      <c r="B25" s="101" t="s">
        <v>135</v>
      </c>
      <c r="C25" s="60"/>
      <c r="D25" s="396"/>
      <c r="E25" s="61" t="s">
        <v>143</v>
      </c>
      <c r="F25" s="61" t="s">
        <v>144</v>
      </c>
      <c r="G25" s="61" t="s">
        <v>146</v>
      </c>
      <c r="H25" s="61" t="s">
        <v>145</v>
      </c>
      <c r="I25" s="62" t="s">
        <v>147</v>
      </c>
    </row>
    <row r="26" spans="1:9" ht="29.25" customHeight="1">
      <c r="A26"/>
      <c r="B26" s="143">
        <v>1</v>
      </c>
      <c r="C26" s="144" t="s">
        <v>101</v>
      </c>
      <c r="D26" s="397"/>
      <c r="E26" s="227">
        <f>+IF(E18=0,"-",E6/E18)</f>
        <v>0.3502122551236995</v>
      </c>
      <c r="F26" s="227">
        <f>+IF(F18=0,"-",F6/F18)</f>
        <v>0.3326174686044871</v>
      </c>
      <c r="G26" s="227">
        <f>+IF(G18=0,"-",G6/G18)</f>
        <v>0.31969039078723804</v>
      </c>
      <c r="H26" s="227">
        <f>+IF(H18=0,"-",H6/H18)</f>
        <v>0.2966522863640385</v>
      </c>
      <c r="I26" s="228">
        <f>+IF(I18=0,"-",I6/I18)</f>
        <v>0.28461779648271307</v>
      </c>
    </row>
    <row r="27" spans="1:9" ht="36" customHeight="1">
      <c r="A27"/>
      <c r="B27" s="145">
        <v>2</v>
      </c>
      <c r="C27" s="146" t="s">
        <v>102</v>
      </c>
      <c r="D27" s="398"/>
      <c r="E27" s="50">
        <f>+IF(E6=0,"-",E7/E6)</f>
        <v>0.3825811205775934</v>
      </c>
      <c r="F27" s="50">
        <f>+IF(F6=0,"-",F7/F6)</f>
        <v>0.4244079991176196</v>
      </c>
      <c r="G27" s="50">
        <f>+IF(G6=0,"-",G7/G6)</f>
        <v>0.409657662521723</v>
      </c>
      <c r="H27" s="50">
        <f>+IF(H6=0,"-",H7/H6)</f>
        <v>0.3854837294974125</v>
      </c>
      <c r="I27" s="51">
        <f>+IF(I6=0,"-",I7/I6)</f>
        <v>0.37017366304532795</v>
      </c>
    </row>
    <row r="28" spans="1:9" ht="33" customHeight="1">
      <c r="A28"/>
      <c r="B28" s="147">
        <v>3</v>
      </c>
      <c r="C28" s="148" t="s">
        <v>103</v>
      </c>
      <c r="D28" s="399"/>
      <c r="E28" s="229">
        <f>IF((E19)=0,"-",+E7/(E19))</f>
        <v>0.23383280956646274</v>
      </c>
      <c r="F28" s="229">
        <f>IF((F19)=0,"-",+F7/(F19))</f>
        <v>0.24223494203445972</v>
      </c>
      <c r="G28" s="229">
        <f>IF((G19)=0,"-",+G7/(G19))</f>
        <v>0.230660345990519</v>
      </c>
      <c r="H28" s="229">
        <f>IF((H19)=0,"-",+H7/(H19))</f>
        <v>0.20685191983658563</v>
      </c>
      <c r="I28" s="230">
        <f>IF((I19)=0,"-",+I7/(I19))</f>
        <v>0.19360323772853108</v>
      </c>
    </row>
    <row r="29" spans="1:14" ht="22.5" customHeight="1">
      <c r="A29"/>
      <c r="B29" s="45"/>
      <c r="C29" s="14"/>
      <c r="D29" s="400"/>
      <c r="E29" s="14"/>
      <c r="F29" s="14"/>
      <c r="G29" s="14"/>
      <c r="H29" s="14"/>
      <c r="I29" s="14"/>
      <c r="J29" s="14"/>
      <c r="K29" s="14"/>
      <c r="L29" s="14"/>
      <c r="M29" s="14"/>
      <c r="N29" s="14"/>
    </row>
    <row r="30" spans="1:14" ht="11.25" customHeight="1">
      <c r="A30"/>
      <c r="B30" s="88" t="s">
        <v>94</v>
      </c>
      <c r="C30" s="85"/>
      <c r="D30" s="180"/>
      <c r="E30" s="86"/>
      <c r="F30" s="86"/>
      <c r="G30" s="86"/>
      <c r="H30" s="86"/>
      <c r="I30" s="86"/>
      <c r="J30" s="39"/>
      <c r="K30" s="39"/>
      <c r="L30" s="39"/>
      <c r="M30" s="39"/>
      <c r="N30" s="39"/>
    </row>
    <row r="31" spans="1:14" ht="11.25" customHeight="1">
      <c r="A31"/>
      <c r="B31" s="463" t="s">
        <v>395</v>
      </c>
      <c r="C31" s="315" t="s">
        <v>96</v>
      </c>
      <c r="D31" s="103"/>
      <c r="E31" s="316"/>
      <c r="F31" s="316"/>
      <c r="G31" s="316"/>
      <c r="H31" s="316"/>
      <c r="I31" s="317"/>
      <c r="J31" s="39"/>
      <c r="K31" s="39"/>
      <c r="L31" s="39"/>
      <c r="M31" s="39"/>
      <c r="N31" s="39"/>
    </row>
    <row r="32" spans="1:13" ht="33.75" customHeight="1">
      <c r="A32"/>
      <c r="B32" s="382">
        <v>1</v>
      </c>
      <c r="C32" s="506" t="s">
        <v>399</v>
      </c>
      <c r="D32" s="507"/>
      <c r="E32" s="507"/>
      <c r="F32" s="507"/>
      <c r="G32" s="507"/>
      <c r="H32" s="507"/>
      <c r="I32" s="508"/>
      <c r="J32" s="320"/>
      <c r="K32" s="320"/>
      <c r="L32" s="320"/>
      <c r="M32" s="320"/>
    </row>
    <row r="33" spans="1:13" ht="22.5" customHeight="1">
      <c r="A33"/>
      <c r="B33" s="382">
        <v>2</v>
      </c>
      <c r="C33" s="509" t="s">
        <v>400</v>
      </c>
      <c r="D33" s="510"/>
      <c r="E33" s="510"/>
      <c r="F33" s="510"/>
      <c r="G33" s="510"/>
      <c r="H33" s="510"/>
      <c r="I33" s="511"/>
      <c r="J33" s="320"/>
      <c r="K33" s="320"/>
      <c r="L33" s="320"/>
      <c r="M33" s="320"/>
    </row>
    <row r="34" spans="1:13" ht="33" customHeight="1">
      <c r="A34"/>
      <c r="B34" s="382">
        <v>3</v>
      </c>
      <c r="C34" s="509" t="s">
        <v>329</v>
      </c>
      <c r="D34" s="510"/>
      <c r="E34" s="510"/>
      <c r="F34" s="510"/>
      <c r="G34" s="510"/>
      <c r="H34" s="510"/>
      <c r="I34" s="511"/>
      <c r="J34" s="320"/>
      <c r="K34" s="320"/>
      <c r="L34" s="320"/>
      <c r="M34" s="320"/>
    </row>
    <row r="35" spans="1:13" ht="16.5" customHeight="1">
      <c r="A35"/>
      <c r="B35" s="203"/>
      <c r="C35" s="281"/>
      <c r="D35" s="401"/>
      <c r="E35" s="310"/>
      <c r="F35" s="310"/>
      <c r="G35" s="310"/>
      <c r="H35" s="310"/>
      <c r="I35" s="311"/>
      <c r="J35" s="321"/>
      <c r="K35" s="321"/>
      <c r="L35" s="321"/>
      <c r="M35" s="321"/>
    </row>
    <row r="36" spans="1:13" ht="13.5" customHeight="1">
      <c r="A36"/>
      <c r="B36" s="318"/>
      <c r="C36" s="516"/>
      <c r="D36" s="517"/>
      <c r="E36" s="517"/>
      <c r="F36" s="517"/>
      <c r="G36" s="517"/>
      <c r="H36" s="517"/>
      <c r="I36" s="517"/>
      <c r="J36" s="517"/>
      <c r="K36" s="517"/>
      <c r="L36" s="517"/>
      <c r="M36" s="517"/>
    </row>
    <row r="37" spans="1:13" ht="13.5" customHeight="1">
      <c r="A37"/>
      <c r="B37" s="318"/>
      <c r="C37" s="516"/>
      <c r="D37" s="517"/>
      <c r="E37" s="517"/>
      <c r="F37" s="517"/>
      <c r="G37" s="517"/>
      <c r="H37" s="517"/>
      <c r="I37" s="517"/>
      <c r="J37" s="517"/>
      <c r="K37" s="517"/>
      <c r="L37" s="517"/>
      <c r="M37" s="517"/>
    </row>
    <row r="38" spans="1:14" ht="22.5" customHeight="1">
      <c r="A38"/>
      <c r="B38" s="45"/>
      <c r="C38" s="14"/>
      <c r="D38" s="400"/>
      <c r="E38" s="14"/>
      <c r="F38" s="14"/>
      <c r="G38" s="14"/>
      <c r="H38" s="14"/>
      <c r="I38" s="14"/>
      <c r="J38" s="14"/>
      <c r="K38" s="14"/>
      <c r="L38" s="14"/>
      <c r="M38" s="14"/>
      <c r="N38" s="14"/>
    </row>
    <row r="39" spans="1:14" ht="22.5" customHeight="1">
      <c r="A39"/>
      <c r="B39" s="45"/>
      <c r="C39" s="14"/>
      <c r="D39" s="400"/>
      <c r="E39" s="14"/>
      <c r="F39" s="14"/>
      <c r="G39" s="14"/>
      <c r="H39" s="14"/>
      <c r="I39" s="14"/>
      <c r="J39" s="14"/>
      <c r="K39" s="14"/>
      <c r="L39" s="14"/>
      <c r="M39" s="14"/>
      <c r="N39" s="14"/>
    </row>
    <row r="40" spans="1:14" ht="22.5" customHeight="1">
      <c r="A40"/>
      <c r="B40" s="45"/>
      <c r="C40" s="14"/>
      <c r="D40" s="400"/>
      <c r="E40" s="14"/>
      <c r="F40" s="14"/>
      <c r="G40" s="14"/>
      <c r="H40" s="14"/>
      <c r="I40" s="14"/>
      <c r="J40" s="14"/>
      <c r="K40" s="14"/>
      <c r="L40" s="14"/>
      <c r="M40" s="14"/>
      <c r="N40" s="14"/>
    </row>
    <row r="43" spans="2:14" ht="15">
      <c r="B43" s="65" t="str">
        <f>+Index!B10</f>
        <v>II.2. Enrollments by gender</v>
      </c>
      <c r="C43" s="66"/>
      <c r="D43" s="390"/>
      <c r="E43" s="67"/>
      <c r="F43" s="67"/>
      <c r="G43" s="67"/>
      <c r="H43" s="67"/>
      <c r="I43" s="67"/>
      <c r="J43" s="38"/>
      <c r="K43" s="38"/>
      <c r="L43" s="38"/>
      <c r="M43" s="38"/>
      <c r="N43" s="38"/>
    </row>
    <row r="44" spans="2:14" ht="12.75">
      <c r="B44" s="6"/>
      <c r="C44" s="6"/>
      <c r="D44" s="391"/>
      <c r="E44" s="7"/>
      <c r="F44" s="7"/>
      <c r="G44" s="7"/>
      <c r="H44" s="7"/>
      <c r="I44" s="7"/>
      <c r="J44" s="38"/>
      <c r="K44" s="38"/>
      <c r="L44" s="38"/>
      <c r="M44" s="38"/>
      <c r="N44" s="38"/>
    </row>
    <row r="45" spans="2:14" ht="13.5" thickBot="1">
      <c r="B45" s="22" t="s">
        <v>60</v>
      </c>
      <c r="C45" s="29"/>
      <c r="D45" s="180" t="s">
        <v>91</v>
      </c>
      <c r="E45" s="23" t="s">
        <v>174</v>
      </c>
      <c r="F45" s="23" t="s">
        <v>145</v>
      </c>
      <c r="G45" s="23" t="s">
        <v>147</v>
      </c>
      <c r="H45" s="23" t="s">
        <v>175</v>
      </c>
      <c r="I45" s="24" t="s">
        <v>176</v>
      </c>
      <c r="J45" s="40"/>
      <c r="K45" s="40"/>
      <c r="L45" s="40"/>
      <c r="M45" s="40"/>
      <c r="N45" s="40"/>
    </row>
    <row r="46" spans="2:14" ht="12.75">
      <c r="B46" s="35" t="str">
        <f>+ca_1</f>
        <v>A. Private Institutions</v>
      </c>
      <c r="C46" s="30"/>
      <c r="D46" s="402">
        <v>1</v>
      </c>
      <c r="E46" s="215">
        <f>SUM(E47,E50,E53)</f>
        <v>118543</v>
      </c>
      <c r="F46" s="215">
        <f>SUM(F47,F50,F53)</f>
        <v>114016</v>
      </c>
      <c r="G46" s="215">
        <f>SUM(G47,G50,G53)</f>
        <v>111657</v>
      </c>
      <c r="H46" s="215">
        <f>SUM(H47,H50,H53)</f>
        <v>110119</v>
      </c>
      <c r="I46" s="216">
        <f>SUM(I47,I50,I53)</f>
        <v>106534</v>
      </c>
      <c r="J46" s="322"/>
      <c r="K46" s="322"/>
      <c r="L46" s="322"/>
      <c r="M46" s="322"/>
      <c r="N46" s="322"/>
    </row>
    <row r="47" spans="2:14" ht="12.75">
      <c r="B47" s="264"/>
      <c r="C47" s="72" t="str">
        <f>+t_1</f>
        <v>1. Universities</v>
      </c>
      <c r="D47" s="403"/>
      <c r="E47" s="333">
        <f>SUM(E48:E49)</f>
        <v>42517</v>
      </c>
      <c r="F47" s="333">
        <f>SUM(F48:F49)</f>
        <v>39246</v>
      </c>
      <c r="G47" s="333">
        <f>SUM(G48:G49)</f>
        <v>37809</v>
      </c>
      <c r="H47" s="333">
        <f>SUM(H48:H49)</f>
        <v>36950</v>
      </c>
      <c r="I47" s="337">
        <f>SUM(I48:I49)</f>
        <v>35544</v>
      </c>
      <c r="J47" s="322"/>
      <c r="K47" s="322"/>
      <c r="L47" s="322"/>
      <c r="M47" s="322"/>
      <c r="N47" s="322"/>
    </row>
    <row r="48" spans="2:14" ht="12.75">
      <c r="B48" s="264"/>
      <c r="C48" s="250" t="s">
        <v>177</v>
      </c>
      <c r="D48" s="403"/>
      <c r="E48" s="128">
        <v>19629</v>
      </c>
      <c r="F48" s="128">
        <v>18153</v>
      </c>
      <c r="G48" s="128">
        <v>17153</v>
      </c>
      <c r="H48" s="128">
        <v>17008</v>
      </c>
      <c r="I48" s="326">
        <v>16523</v>
      </c>
      <c r="J48" s="322"/>
      <c r="K48" s="322"/>
      <c r="L48" s="322"/>
      <c r="M48" s="322"/>
      <c r="N48" s="322"/>
    </row>
    <row r="49" spans="2:14" ht="12.75">
      <c r="B49" s="264"/>
      <c r="C49" s="250" t="s">
        <v>178</v>
      </c>
      <c r="D49" s="403"/>
      <c r="E49" s="126">
        <v>22888</v>
      </c>
      <c r="F49" s="126">
        <v>21093</v>
      </c>
      <c r="G49" s="126">
        <v>20656</v>
      </c>
      <c r="H49" s="126">
        <v>19942</v>
      </c>
      <c r="I49" s="127">
        <v>19021</v>
      </c>
      <c r="J49" s="322"/>
      <c r="K49" s="322"/>
      <c r="L49" s="322"/>
      <c r="M49" s="322"/>
      <c r="N49" s="322"/>
    </row>
    <row r="50" spans="2:14" ht="12.75">
      <c r="B50" s="264"/>
      <c r="C50" s="72" t="s">
        <v>168</v>
      </c>
      <c r="D50" s="403"/>
      <c r="E50" s="334">
        <f>SUM(E51:E52)</f>
        <v>10272</v>
      </c>
      <c r="F50" s="334">
        <f>SUM(F51:F52)</f>
        <v>10566</v>
      </c>
      <c r="G50" s="334">
        <f>SUM(G51:G52)</f>
        <v>10140</v>
      </c>
      <c r="H50" s="334">
        <f>SUM(H51:H52)</f>
        <v>10415</v>
      </c>
      <c r="I50" s="338">
        <f>SUM(I51:I52)</f>
        <v>10666</v>
      </c>
      <c r="J50" s="322"/>
      <c r="K50" s="322"/>
      <c r="L50" s="322"/>
      <c r="M50" s="322"/>
      <c r="N50" s="322"/>
    </row>
    <row r="51" spans="2:14" ht="12.75">
      <c r="B51" s="264"/>
      <c r="C51" s="250" t="s">
        <v>177</v>
      </c>
      <c r="D51" s="403"/>
      <c r="E51" s="128">
        <v>4373</v>
      </c>
      <c r="F51" s="128">
        <v>4596</v>
      </c>
      <c r="G51" s="128">
        <v>4358</v>
      </c>
      <c r="H51" s="128">
        <v>4508</v>
      </c>
      <c r="I51" s="326">
        <v>4628</v>
      </c>
      <c r="J51" s="322"/>
      <c r="K51" s="322"/>
      <c r="L51" s="322"/>
      <c r="M51" s="322"/>
      <c r="N51" s="322"/>
    </row>
    <row r="52" spans="2:14" ht="12.75">
      <c r="B52" s="264"/>
      <c r="C52" s="250" t="s">
        <v>178</v>
      </c>
      <c r="D52" s="403"/>
      <c r="E52" s="126">
        <v>5899</v>
      </c>
      <c r="F52" s="126">
        <v>5970</v>
      </c>
      <c r="G52" s="126">
        <v>5782</v>
      </c>
      <c r="H52" s="126">
        <v>5907</v>
      </c>
      <c r="I52" s="127">
        <v>6038</v>
      </c>
      <c r="J52" s="322"/>
      <c r="K52" s="322"/>
      <c r="L52" s="322"/>
      <c r="M52" s="322"/>
      <c r="N52" s="322"/>
    </row>
    <row r="53" spans="2:14" ht="12.75">
      <c r="B53" s="264"/>
      <c r="C53" s="72" t="s">
        <v>169</v>
      </c>
      <c r="D53" s="403"/>
      <c r="E53" s="334">
        <f>SUM(E54:E55)</f>
        <v>65754</v>
      </c>
      <c r="F53" s="334">
        <f>SUM(F54:F55)</f>
        <v>64204</v>
      </c>
      <c r="G53" s="334">
        <f>SUM(G54:G55)</f>
        <v>63708</v>
      </c>
      <c r="H53" s="334">
        <f>SUM(H54:H55)</f>
        <v>62754</v>
      </c>
      <c r="I53" s="338">
        <f>SUM(I54:I55)</f>
        <v>60324</v>
      </c>
      <c r="J53" s="322"/>
      <c r="K53" s="322"/>
      <c r="L53" s="322"/>
      <c r="M53" s="322"/>
      <c r="N53" s="322"/>
    </row>
    <row r="54" spans="2:14" ht="12.75">
      <c r="B54" s="71"/>
      <c r="C54" s="250" t="s">
        <v>177</v>
      </c>
      <c r="D54" s="403"/>
      <c r="E54" s="128">
        <v>22503</v>
      </c>
      <c r="F54" s="128">
        <v>21163</v>
      </c>
      <c r="G54" s="128">
        <v>20583</v>
      </c>
      <c r="H54" s="128">
        <v>20118</v>
      </c>
      <c r="I54" s="326">
        <v>19774</v>
      </c>
      <c r="J54" s="323"/>
      <c r="K54" s="323"/>
      <c r="L54" s="323"/>
      <c r="M54" s="323"/>
      <c r="N54" s="323"/>
    </row>
    <row r="55" spans="2:14" ht="12.75">
      <c r="B55" s="71"/>
      <c r="C55" s="250" t="s">
        <v>178</v>
      </c>
      <c r="D55" s="403"/>
      <c r="E55" s="130">
        <v>43251</v>
      </c>
      <c r="F55" s="130">
        <v>43041</v>
      </c>
      <c r="G55" s="130">
        <v>43125</v>
      </c>
      <c r="H55" s="130">
        <v>42636</v>
      </c>
      <c r="I55" s="312">
        <v>40550</v>
      </c>
      <c r="J55" s="323"/>
      <c r="K55" s="323"/>
      <c r="L55" s="323"/>
      <c r="M55" s="323"/>
      <c r="N55" s="323"/>
    </row>
    <row r="56" spans="2:14" ht="12.75">
      <c r="B56" s="71"/>
      <c r="C56" s="72"/>
      <c r="D56" s="403"/>
      <c r="E56" s="125"/>
      <c r="F56" s="126"/>
      <c r="G56" s="126"/>
      <c r="H56" s="126"/>
      <c r="I56" s="127"/>
      <c r="J56" s="323"/>
      <c r="K56" s="323"/>
      <c r="L56" s="323"/>
      <c r="M56" s="323"/>
      <c r="N56" s="323"/>
    </row>
    <row r="57" spans="2:14" ht="12.75">
      <c r="B57" s="36" t="str">
        <f>+ca_2</f>
        <v>B. Public Institutions</v>
      </c>
      <c r="C57" s="31"/>
      <c r="D57" s="314"/>
      <c r="E57" s="217">
        <f>SUM(E58,E62)</f>
        <v>252252</v>
      </c>
      <c r="F57" s="217">
        <f>SUM(F58,F62)</f>
        <v>270312</v>
      </c>
      <c r="G57" s="217">
        <f>SUM(G58,G62)</f>
        <v>280638</v>
      </c>
      <c r="H57" s="217">
        <f>SUM(H58,H62)</f>
        <v>285362</v>
      </c>
      <c r="I57" s="132">
        <f>SUM(I58,I62)</f>
        <v>282215</v>
      </c>
      <c r="J57" s="322"/>
      <c r="K57" s="322"/>
      <c r="L57" s="322"/>
      <c r="M57" s="322"/>
      <c r="N57" s="322"/>
    </row>
    <row r="58" spans="2:14" ht="12.75">
      <c r="B58" s="264"/>
      <c r="C58" s="72" t="str">
        <f>+t_1</f>
        <v>1. Universities</v>
      </c>
      <c r="D58" s="403"/>
      <c r="E58" s="158">
        <f>SUM(E59:E60)</f>
        <v>160970</v>
      </c>
      <c r="F58" s="158">
        <f>SUM(F59:F60)</f>
        <v>167435</v>
      </c>
      <c r="G58" s="158">
        <f>SUM(G59:G60)</f>
        <v>171014</v>
      </c>
      <c r="H58" s="158">
        <f>SUM(H59:H60)</f>
        <v>171667</v>
      </c>
      <c r="I58" s="299">
        <f>SUM(I59:I60)</f>
        <v>169481</v>
      </c>
      <c r="J58" s="322"/>
      <c r="K58" s="322"/>
      <c r="L58" s="322"/>
      <c r="M58" s="322"/>
      <c r="N58" s="322"/>
    </row>
    <row r="59" spans="2:14" ht="12.75">
      <c r="B59" s="264"/>
      <c r="C59" s="250" t="s">
        <v>177</v>
      </c>
      <c r="D59" s="403"/>
      <c r="E59" s="128">
        <v>71797</v>
      </c>
      <c r="F59" s="128">
        <v>74458</v>
      </c>
      <c r="G59" s="128">
        <v>76578</v>
      </c>
      <c r="H59" s="128">
        <v>77669</v>
      </c>
      <c r="I59" s="326">
        <v>77598</v>
      </c>
      <c r="J59" s="322"/>
      <c r="K59" s="322"/>
      <c r="L59" s="322"/>
      <c r="M59" s="322"/>
      <c r="N59" s="322"/>
    </row>
    <row r="60" spans="2:14" ht="12.75">
      <c r="B60" s="264"/>
      <c r="C60" s="250" t="s">
        <v>178</v>
      </c>
      <c r="D60" s="403"/>
      <c r="E60" s="126">
        <v>89173</v>
      </c>
      <c r="F60" s="126">
        <v>92977</v>
      </c>
      <c r="G60" s="126">
        <v>94436</v>
      </c>
      <c r="H60" s="126">
        <v>93998</v>
      </c>
      <c r="I60" s="127">
        <v>91883</v>
      </c>
      <c r="J60" s="322"/>
      <c r="K60" s="322"/>
      <c r="L60" s="322"/>
      <c r="M60" s="322"/>
      <c r="N60" s="322"/>
    </row>
    <row r="61" spans="2:14" ht="12.75">
      <c r="B61" s="264"/>
      <c r="C61" s="250"/>
      <c r="D61" s="403"/>
      <c r="E61" s="328"/>
      <c r="F61" s="329"/>
      <c r="G61" s="329"/>
      <c r="H61" s="329"/>
      <c r="I61" s="330"/>
      <c r="J61" s="322"/>
      <c r="K61" s="322"/>
      <c r="L61" s="322"/>
      <c r="M61" s="322"/>
      <c r="N61" s="322"/>
    </row>
    <row r="62" spans="2:14" ht="12.75">
      <c r="B62" s="71"/>
      <c r="C62" s="72" t="s">
        <v>170</v>
      </c>
      <c r="D62" s="403"/>
      <c r="E62" s="158">
        <f>SUM(E63:E64)</f>
        <v>91282</v>
      </c>
      <c r="F62" s="158">
        <f>SUM(F63:F64)</f>
        <v>102877</v>
      </c>
      <c r="G62" s="158">
        <f>SUM(G63:G64)</f>
        <v>109624</v>
      </c>
      <c r="H62" s="158">
        <f>SUM(H63:H64)</f>
        <v>113695</v>
      </c>
      <c r="I62" s="299">
        <f>SUM(I63:I64)</f>
        <v>112734</v>
      </c>
      <c r="J62" s="323"/>
      <c r="K62" s="323"/>
      <c r="L62" s="323"/>
      <c r="M62" s="323"/>
      <c r="N62" s="323"/>
    </row>
    <row r="63" spans="2:14" ht="12.75">
      <c r="B63" s="71"/>
      <c r="C63" s="250" t="s">
        <v>177</v>
      </c>
      <c r="D63" s="403"/>
      <c r="E63" s="128">
        <v>42625</v>
      </c>
      <c r="F63" s="128">
        <v>46579</v>
      </c>
      <c r="G63" s="128">
        <v>49617</v>
      </c>
      <c r="H63" s="128">
        <v>51934</v>
      </c>
      <c r="I63" s="326">
        <v>51843</v>
      </c>
      <c r="J63" s="323"/>
      <c r="K63" s="323"/>
      <c r="L63" s="323"/>
      <c r="M63" s="323"/>
      <c r="N63" s="323"/>
    </row>
    <row r="64" spans="2:14" ht="12.75">
      <c r="B64" s="71"/>
      <c r="C64" s="250" t="s">
        <v>178</v>
      </c>
      <c r="D64" s="403"/>
      <c r="E64" s="130">
        <v>48657</v>
      </c>
      <c r="F64" s="130">
        <v>56298</v>
      </c>
      <c r="G64" s="130">
        <v>60007</v>
      </c>
      <c r="H64" s="130">
        <v>61761</v>
      </c>
      <c r="I64" s="312">
        <v>60891</v>
      </c>
      <c r="J64" s="323"/>
      <c r="K64" s="323"/>
      <c r="L64" s="323"/>
      <c r="M64" s="323"/>
      <c r="N64" s="323"/>
    </row>
    <row r="65" spans="2:14" ht="12.75">
      <c r="B65" s="36" t="str">
        <f>+ca_3</f>
        <v>C.Total (private and public) </v>
      </c>
      <c r="C65" s="31"/>
      <c r="D65" s="314"/>
      <c r="E65" s="217">
        <f>SUM(E66:E68)</f>
        <v>370795</v>
      </c>
      <c r="F65" s="217">
        <f>SUM(F66:F68)</f>
        <v>384328</v>
      </c>
      <c r="G65" s="217">
        <f>SUM(G66:G68)</f>
        <v>392295</v>
      </c>
      <c r="H65" s="217">
        <f>SUM(H66:H68)</f>
        <v>395481</v>
      </c>
      <c r="I65" s="132">
        <f>SUM(I66:I68)</f>
        <v>388749</v>
      </c>
      <c r="J65" s="322"/>
      <c r="K65" s="322"/>
      <c r="L65" s="322"/>
      <c r="M65" s="322"/>
      <c r="N65" s="322"/>
    </row>
    <row r="66" spans="2:14" ht="12.75">
      <c r="B66" s="71"/>
      <c r="C66" s="72" t="str">
        <f>+s_1</f>
        <v>1. Male</v>
      </c>
      <c r="D66" s="403"/>
      <c r="E66" s="222">
        <f aca="true" t="shared" si="0" ref="E66:I67">SUM(E63,E59,E54,E51,E48)</f>
        <v>160927</v>
      </c>
      <c r="F66" s="222">
        <f t="shared" si="0"/>
        <v>164949</v>
      </c>
      <c r="G66" s="222">
        <f t="shared" si="0"/>
        <v>168289</v>
      </c>
      <c r="H66" s="222">
        <f t="shared" si="0"/>
        <v>171237</v>
      </c>
      <c r="I66" s="325">
        <f t="shared" si="0"/>
        <v>170366</v>
      </c>
      <c r="J66" s="322"/>
      <c r="K66" s="322"/>
      <c r="L66" s="322"/>
      <c r="M66" s="322"/>
      <c r="N66" s="322"/>
    </row>
    <row r="67" spans="2:14" ht="12.75">
      <c r="B67" s="71"/>
      <c r="C67" s="72" t="str">
        <f>+s_2</f>
        <v>2. Female</v>
      </c>
      <c r="D67" s="403"/>
      <c r="E67" s="223">
        <f t="shared" si="0"/>
        <v>209868</v>
      </c>
      <c r="F67" s="223">
        <f t="shared" si="0"/>
        <v>219379</v>
      </c>
      <c r="G67" s="223">
        <f t="shared" si="0"/>
        <v>224006</v>
      </c>
      <c r="H67" s="223">
        <f t="shared" si="0"/>
        <v>224244</v>
      </c>
      <c r="I67" s="224">
        <f t="shared" si="0"/>
        <v>218383</v>
      </c>
      <c r="J67" s="322"/>
      <c r="K67" s="322"/>
      <c r="L67" s="322"/>
      <c r="M67" s="322"/>
      <c r="N67" s="322"/>
    </row>
    <row r="68" spans="2:14" ht="12.75">
      <c r="B68" s="75"/>
      <c r="C68" s="76"/>
      <c r="D68" s="404"/>
      <c r="E68" s="232"/>
      <c r="F68" s="233"/>
      <c r="G68" s="233"/>
      <c r="H68" s="233"/>
      <c r="I68" s="234"/>
      <c r="J68" s="322"/>
      <c r="K68" s="322"/>
      <c r="L68" s="322"/>
      <c r="M68" s="322"/>
      <c r="N68" s="322"/>
    </row>
    <row r="69" spans="2:14" ht="12.75">
      <c r="B69" s="70"/>
      <c r="C69" s="70"/>
      <c r="D69" s="405"/>
      <c r="E69" s="37"/>
      <c r="F69" s="37"/>
      <c r="G69" s="37"/>
      <c r="H69" s="37"/>
      <c r="I69" s="37"/>
      <c r="J69" s="37"/>
      <c r="K69" s="37"/>
      <c r="L69" s="37"/>
      <c r="M69" s="37"/>
      <c r="N69" s="37"/>
    </row>
    <row r="70" spans="1:14" ht="12.75">
      <c r="A70"/>
      <c r="B70" s="101" t="s">
        <v>135</v>
      </c>
      <c r="C70" s="102"/>
      <c r="D70" s="406"/>
      <c r="E70" s="103" t="s">
        <v>143</v>
      </c>
      <c r="F70" s="103" t="s">
        <v>144</v>
      </c>
      <c r="G70" s="103" t="s">
        <v>146</v>
      </c>
      <c r="H70" s="103" t="s">
        <v>145</v>
      </c>
      <c r="I70" s="103" t="s">
        <v>147</v>
      </c>
      <c r="J70" s="339"/>
      <c r="K70" s="40"/>
      <c r="L70" s="40"/>
      <c r="M70" s="40"/>
      <c r="N70" s="40"/>
    </row>
    <row r="71" spans="1:14" ht="26.25" customHeight="1">
      <c r="A71"/>
      <c r="B71" s="55">
        <v>1</v>
      </c>
      <c r="C71" s="56" t="s">
        <v>104</v>
      </c>
      <c r="D71" s="407"/>
      <c r="E71" s="227">
        <f>+IF(E65&gt;0,E67/E65,"-")</f>
        <v>0.5659946870912499</v>
      </c>
      <c r="F71" s="227">
        <f>+IF(F65&gt;0,F67/F65,"-")</f>
        <v>0.5708119106596449</v>
      </c>
      <c r="G71" s="227">
        <f>+IF(G65&gt;0,G67/G65,"-")</f>
        <v>0.5710141602620477</v>
      </c>
      <c r="H71" s="227">
        <f>+IF(H65&gt;0,H67/H65,"-")</f>
        <v>0.5670158616975278</v>
      </c>
      <c r="I71" s="227">
        <f>+IF(I65&gt;0,I67/I65,"-")</f>
        <v>0.5617583582208572</v>
      </c>
      <c r="J71" s="340"/>
      <c r="K71" s="341"/>
      <c r="L71" s="341"/>
      <c r="M71" s="341"/>
      <c r="N71" s="341"/>
    </row>
    <row r="72" spans="1:14" ht="31.5">
      <c r="A72"/>
      <c r="B72" s="46">
        <v>2</v>
      </c>
      <c r="C72" s="49" t="s">
        <v>105</v>
      </c>
      <c r="D72" s="398"/>
      <c r="E72" s="227">
        <f>SUM(E55,E52,E49)/E46</f>
        <v>0.6076950979813233</v>
      </c>
      <c r="F72" s="227">
        <f>SUM(F55,F52,F49)/F46</f>
        <v>0.6148610721302273</v>
      </c>
      <c r="G72" s="227">
        <f>SUM(G55,G52,G49)/G46</f>
        <v>0.6230061706834323</v>
      </c>
      <c r="H72" s="227">
        <f>SUM(H55,H52,H49)/H46</f>
        <v>0.6219181067753975</v>
      </c>
      <c r="I72" s="227">
        <f>SUM(I55,I52,I49)/I46</f>
        <v>0.6158503388589558</v>
      </c>
      <c r="J72" s="340"/>
      <c r="K72" s="341"/>
      <c r="L72" s="341"/>
      <c r="M72" s="341"/>
      <c r="N72" s="341"/>
    </row>
    <row r="73" spans="1:14" ht="33.75" customHeight="1">
      <c r="A73"/>
      <c r="B73" s="52">
        <v>3</v>
      </c>
      <c r="C73" s="231" t="s">
        <v>106</v>
      </c>
      <c r="D73" s="399"/>
      <c r="E73" s="229">
        <f>SUM(E64,E60)/E57</f>
        <v>0.5463980463980463</v>
      </c>
      <c r="F73" s="229">
        <f>SUM(F64,F60)/F57</f>
        <v>0.552232235342863</v>
      </c>
      <c r="G73" s="229">
        <f>SUM(G64,G60)/G57</f>
        <v>0.5503281807880614</v>
      </c>
      <c r="H73" s="229">
        <f>SUM(H64,H60)/H57</f>
        <v>0.5458295077830966</v>
      </c>
      <c r="I73" s="229">
        <f>SUM(I64,I60)/I57</f>
        <v>0.5413390500150594</v>
      </c>
      <c r="J73" s="340"/>
      <c r="K73" s="341"/>
      <c r="L73" s="341"/>
      <c r="M73" s="341"/>
      <c r="N73" s="341"/>
    </row>
    <row r="74" spans="2:14" ht="12.75">
      <c r="B74" s="11"/>
      <c r="C74" s="6"/>
      <c r="D74" s="391"/>
      <c r="E74" s="7"/>
      <c r="F74" s="7"/>
      <c r="G74" s="7"/>
      <c r="H74" s="7"/>
      <c r="I74" s="7"/>
      <c r="J74" s="7"/>
      <c r="K74" s="7"/>
      <c r="L74" s="7"/>
      <c r="M74" s="7"/>
      <c r="N74" s="7"/>
    </row>
    <row r="75" spans="1:14" ht="11.25" customHeight="1">
      <c r="A75"/>
      <c r="B75" s="88" t="s">
        <v>94</v>
      </c>
      <c r="C75" s="85"/>
      <c r="D75" s="180"/>
      <c r="E75" s="86"/>
      <c r="F75" s="86"/>
      <c r="G75" s="86"/>
      <c r="H75" s="86"/>
      <c r="I75" s="86"/>
      <c r="J75" s="39"/>
      <c r="K75" s="39"/>
      <c r="L75" s="39"/>
      <c r="M75" s="39"/>
      <c r="N75" s="39"/>
    </row>
    <row r="76" spans="1:14" ht="11.25" customHeight="1">
      <c r="A76"/>
      <c r="B76" s="89" t="s">
        <v>95</v>
      </c>
      <c r="C76" s="90" t="s">
        <v>96</v>
      </c>
      <c r="D76" s="408"/>
      <c r="E76" s="91"/>
      <c r="F76" s="91"/>
      <c r="G76" s="91"/>
      <c r="H76" s="91"/>
      <c r="I76" s="91"/>
      <c r="J76" s="39"/>
      <c r="K76" s="39"/>
      <c r="L76" s="39"/>
      <c r="M76" s="39"/>
      <c r="N76" s="39"/>
    </row>
    <row r="77" spans="1:13" ht="13.5" customHeight="1">
      <c r="A77"/>
      <c r="B77" s="83"/>
      <c r="C77" s="275"/>
      <c r="D77" s="409"/>
      <c r="E77" s="277"/>
      <c r="F77" s="277"/>
      <c r="G77" s="277"/>
      <c r="H77" s="277"/>
      <c r="I77" s="278"/>
      <c r="J77" s="319"/>
      <c r="K77" s="319"/>
      <c r="L77" s="319"/>
      <c r="M77" s="319"/>
    </row>
    <row r="78" spans="1:13" ht="13.5" customHeight="1">
      <c r="A78"/>
      <c r="B78" s="80"/>
      <c r="C78" s="276"/>
      <c r="D78" s="410"/>
      <c r="E78" s="279"/>
      <c r="F78" s="279"/>
      <c r="G78" s="279"/>
      <c r="H78" s="279"/>
      <c r="I78" s="280"/>
      <c r="J78" s="319"/>
      <c r="K78" s="319"/>
      <c r="L78" s="319"/>
      <c r="M78" s="319"/>
    </row>
    <row r="79" spans="1:13" ht="13.5" customHeight="1">
      <c r="A79"/>
      <c r="B79" s="82"/>
      <c r="C79" s="281"/>
      <c r="D79" s="411"/>
      <c r="E79" s="282"/>
      <c r="F79" s="282"/>
      <c r="G79" s="282"/>
      <c r="H79" s="282"/>
      <c r="I79" s="283"/>
      <c r="J79" s="319"/>
      <c r="K79" s="319"/>
      <c r="L79" s="319"/>
      <c r="M79" s="319"/>
    </row>
    <row r="97" spans="2:9" ht="15">
      <c r="B97" s="65" t="str">
        <f>+Index!B11</f>
        <v>II.3. Enrollments by geographical distribution</v>
      </c>
      <c r="C97" s="66"/>
      <c r="D97" s="390"/>
      <c r="E97" s="67"/>
      <c r="F97" s="67"/>
      <c r="G97" s="67"/>
      <c r="H97" s="67"/>
      <c r="I97" s="67"/>
    </row>
    <row r="98" spans="2:9" ht="12.75">
      <c r="B98" s="6"/>
      <c r="C98" s="6"/>
      <c r="D98" s="391"/>
      <c r="E98" s="7"/>
      <c r="F98" s="7"/>
      <c r="G98" s="7"/>
      <c r="H98" s="7"/>
      <c r="I98" s="7"/>
    </row>
    <row r="99" spans="2:9" ht="13.5" thickBot="1">
      <c r="B99" s="22" t="s">
        <v>60</v>
      </c>
      <c r="C99" s="29"/>
      <c r="D99" s="180" t="s">
        <v>91</v>
      </c>
      <c r="E99" s="23" t="s">
        <v>143</v>
      </c>
      <c r="F99" s="23" t="s">
        <v>144</v>
      </c>
      <c r="G99" s="23" t="s">
        <v>146</v>
      </c>
      <c r="H99" s="23" t="s">
        <v>145</v>
      </c>
      <c r="I99" s="24" t="s">
        <v>147</v>
      </c>
    </row>
    <row r="100" spans="2:9" ht="12.75">
      <c r="B100" s="35" t="str">
        <f>+ca_1</f>
        <v>A. Private Institutions</v>
      </c>
      <c r="C100" s="78"/>
      <c r="D100" s="412"/>
      <c r="E100" s="215">
        <f>SUM(E101,E104)</f>
        <v>110450</v>
      </c>
      <c r="F100" s="215">
        <f>SUM(F101,F104)</f>
        <v>107335</v>
      </c>
      <c r="G100" s="215">
        <f>SUM(G101,G104)</f>
        <v>108271</v>
      </c>
      <c r="H100" s="215">
        <f>SUM(H101,H104)</f>
        <v>103450</v>
      </c>
      <c r="I100" s="216">
        <f>SUM(I101,I104)</f>
        <v>101517</v>
      </c>
    </row>
    <row r="101" spans="2:9" ht="12.75">
      <c r="B101" s="264"/>
      <c r="C101" s="69" t="s">
        <v>179</v>
      </c>
      <c r="D101" s="403"/>
      <c r="E101" s="158">
        <v>46207</v>
      </c>
      <c r="F101" s="159">
        <v>50022</v>
      </c>
      <c r="G101" s="159">
        <v>48560</v>
      </c>
      <c r="H101" s="159">
        <v>43949</v>
      </c>
      <c r="I101" s="132">
        <v>41403</v>
      </c>
    </row>
    <row r="102" spans="2:9" ht="12.75">
      <c r="B102" s="71"/>
      <c r="C102" s="69" t="str">
        <f>+ge_1</f>
        <v>1. Capital city</v>
      </c>
      <c r="D102" s="403"/>
      <c r="E102" s="356">
        <v>28080</v>
      </c>
      <c r="F102" s="356">
        <v>32681</v>
      </c>
      <c r="G102" s="356">
        <v>31807</v>
      </c>
      <c r="H102" s="356">
        <v>28598</v>
      </c>
      <c r="I102" s="157">
        <v>26966</v>
      </c>
    </row>
    <row r="103" spans="2:9" ht="12.75">
      <c r="B103" s="71"/>
      <c r="C103" s="69" t="str">
        <f>+ge_2</f>
        <v>2. Non capital city</v>
      </c>
      <c r="D103" s="403"/>
      <c r="E103" s="125">
        <v>18127</v>
      </c>
      <c r="F103" s="125">
        <v>17341</v>
      </c>
      <c r="G103" s="125">
        <v>16753</v>
      </c>
      <c r="H103" s="125">
        <v>15351</v>
      </c>
      <c r="I103" s="353">
        <v>14437</v>
      </c>
    </row>
    <row r="104" spans="2:9" ht="12.75">
      <c r="B104" s="71"/>
      <c r="C104" s="69" t="s">
        <v>180</v>
      </c>
      <c r="D104" s="403"/>
      <c r="E104" s="158">
        <v>64243</v>
      </c>
      <c r="F104" s="159">
        <v>57313</v>
      </c>
      <c r="G104" s="159">
        <v>59711</v>
      </c>
      <c r="H104" s="159">
        <v>59501</v>
      </c>
      <c r="I104" s="132">
        <v>60114</v>
      </c>
    </row>
    <row r="105" spans="2:9" ht="12.75">
      <c r="B105" s="71"/>
      <c r="C105" s="69" t="str">
        <f>+ge_1</f>
        <v>1. Capital city</v>
      </c>
      <c r="D105" s="403"/>
      <c r="E105" s="356">
        <v>30775</v>
      </c>
      <c r="F105" s="356">
        <v>23790</v>
      </c>
      <c r="G105" s="356">
        <v>23445</v>
      </c>
      <c r="H105" s="356">
        <v>22984</v>
      </c>
      <c r="I105" s="157">
        <v>22781</v>
      </c>
    </row>
    <row r="106" spans="2:9" ht="12.75">
      <c r="B106" s="71"/>
      <c r="C106" s="69" t="str">
        <f>+ge_2</f>
        <v>2. Non capital city</v>
      </c>
      <c r="D106" s="403"/>
      <c r="E106" s="125">
        <f>E104-E105</f>
        <v>33468</v>
      </c>
      <c r="F106" s="125">
        <f>F104-F105</f>
        <v>33523</v>
      </c>
      <c r="G106" s="125">
        <f>G104-G105</f>
        <v>36266</v>
      </c>
      <c r="H106" s="125">
        <f>H104-H105</f>
        <v>36517</v>
      </c>
      <c r="I106" s="353">
        <f>I104-I105</f>
        <v>37333</v>
      </c>
    </row>
    <row r="107" spans="2:9" ht="12.75">
      <c r="B107" s="36" t="str">
        <f>+ca_2</f>
        <v>B. Public Institutions</v>
      </c>
      <c r="C107" s="79"/>
      <c r="D107" s="413"/>
      <c r="E107" s="217">
        <f>SUM(E108,E111)</f>
        <v>224091</v>
      </c>
      <c r="F107" s="217">
        <f>SUM(F108,F111)</f>
        <v>236487</v>
      </c>
      <c r="G107" s="217">
        <f>SUM(G108,G111)</f>
        <v>252252</v>
      </c>
      <c r="H107" s="217">
        <f>SUM(H108,H111)</f>
        <v>270312</v>
      </c>
      <c r="I107" s="132">
        <f>SUM(I108,I111)</f>
        <v>280638</v>
      </c>
    </row>
    <row r="108" spans="2:9" ht="12.75">
      <c r="B108" s="264"/>
      <c r="C108" s="69" t="s">
        <v>179</v>
      </c>
      <c r="D108" s="403"/>
      <c r="E108" s="158">
        <v>150493</v>
      </c>
      <c r="F108" s="331">
        <v>155563</v>
      </c>
      <c r="G108" s="331">
        <v>160970</v>
      </c>
      <c r="H108" s="331">
        <v>167435</v>
      </c>
      <c r="I108" s="332">
        <v>171014</v>
      </c>
    </row>
    <row r="109" spans="2:9" ht="12.75">
      <c r="B109" s="71"/>
      <c r="C109" s="69" t="str">
        <f>+ge_1</f>
        <v>1. Capital city</v>
      </c>
      <c r="D109" s="403"/>
      <c r="E109" s="356">
        <v>57184</v>
      </c>
      <c r="F109" s="359">
        <v>59178</v>
      </c>
      <c r="G109" s="359">
        <v>59360</v>
      </c>
      <c r="H109" s="359">
        <v>60721</v>
      </c>
      <c r="I109" s="360">
        <v>61378</v>
      </c>
    </row>
    <row r="110" spans="2:9" ht="12.75">
      <c r="B110" s="71"/>
      <c r="C110" s="69" t="str">
        <f>+ge_2</f>
        <v>2. Non capital city</v>
      </c>
      <c r="D110" s="403"/>
      <c r="E110" s="125">
        <f>E108-E109</f>
        <v>93309</v>
      </c>
      <c r="F110" s="125">
        <f>F108-F109</f>
        <v>96385</v>
      </c>
      <c r="G110" s="125">
        <f>G108-G109</f>
        <v>101610</v>
      </c>
      <c r="H110" s="125">
        <f>H108-H109</f>
        <v>106714</v>
      </c>
      <c r="I110" s="353">
        <f>I108-I109</f>
        <v>109636</v>
      </c>
    </row>
    <row r="111" spans="2:9" ht="12.75">
      <c r="B111" s="71"/>
      <c r="C111" s="69" t="s">
        <v>180</v>
      </c>
      <c r="D111" s="403"/>
      <c r="E111" s="334">
        <v>73598</v>
      </c>
      <c r="F111" s="335">
        <v>80924</v>
      </c>
      <c r="G111" s="335">
        <v>91282</v>
      </c>
      <c r="H111" s="335">
        <v>102877</v>
      </c>
      <c r="I111" s="336">
        <v>109624</v>
      </c>
    </row>
    <row r="112" spans="2:9" ht="12.75">
      <c r="B112" s="71"/>
      <c r="C112" s="69" t="str">
        <f>+ge_1</f>
        <v>1. Capital city</v>
      </c>
      <c r="D112" s="403"/>
      <c r="E112" s="356">
        <v>20861</v>
      </c>
      <c r="F112" s="359">
        <v>21855</v>
      </c>
      <c r="G112" s="359">
        <v>23925</v>
      </c>
      <c r="H112" s="359">
        <v>25973</v>
      </c>
      <c r="I112" s="360">
        <v>27932</v>
      </c>
    </row>
    <row r="113" spans="2:9" ht="12.75">
      <c r="B113" s="71"/>
      <c r="C113" s="69" t="str">
        <f>+ge_2</f>
        <v>2. Non capital city</v>
      </c>
      <c r="D113" s="403"/>
      <c r="E113" s="125">
        <f>E111-E112</f>
        <v>52737</v>
      </c>
      <c r="F113" s="125">
        <f>F111-F112</f>
        <v>59069</v>
      </c>
      <c r="G113" s="125">
        <f>G111-G112</f>
        <v>67357</v>
      </c>
      <c r="H113" s="125">
        <f>H111-H112</f>
        <v>76904</v>
      </c>
      <c r="I113" s="353">
        <f>I111-I112</f>
        <v>81692</v>
      </c>
    </row>
    <row r="114" spans="2:9" ht="12.75">
      <c r="B114" s="36" t="str">
        <f>+ca_3</f>
        <v>C.Total (private and public) </v>
      </c>
      <c r="C114" s="79"/>
      <c r="D114" s="413"/>
      <c r="E114" s="217">
        <f>SUM(E115:E117)</f>
        <v>334541</v>
      </c>
      <c r="F114" s="217">
        <f>SUM(F115:F117)</f>
        <v>343822</v>
      </c>
      <c r="G114" s="217">
        <f>SUM(G115:G117)</f>
        <v>360523</v>
      </c>
      <c r="H114" s="217">
        <f>SUM(H115:H117)</f>
        <v>373762</v>
      </c>
      <c r="I114" s="132">
        <f>SUM(I115:I117)</f>
        <v>382155</v>
      </c>
    </row>
    <row r="115" spans="2:9" ht="12.75">
      <c r="B115" s="71"/>
      <c r="C115" s="69" t="str">
        <f>+ge_1</f>
        <v>1. Capital city</v>
      </c>
      <c r="D115" s="403"/>
      <c r="E115" s="125">
        <f aca="true" t="shared" si="1" ref="E115:I116">SUM(E102,E112,E109,E105)</f>
        <v>136900</v>
      </c>
      <c r="F115" s="125">
        <f t="shared" si="1"/>
        <v>137504</v>
      </c>
      <c r="G115" s="125">
        <f t="shared" si="1"/>
        <v>138537</v>
      </c>
      <c r="H115" s="125">
        <f t="shared" si="1"/>
        <v>138276</v>
      </c>
      <c r="I115" s="353">
        <f t="shared" si="1"/>
        <v>139057</v>
      </c>
    </row>
    <row r="116" spans="2:9" ht="12.75">
      <c r="B116" s="71"/>
      <c r="C116" s="69" t="str">
        <f>+ge_2</f>
        <v>2. Non capital city</v>
      </c>
      <c r="D116" s="403"/>
      <c r="E116" s="125">
        <f t="shared" si="1"/>
        <v>197641</v>
      </c>
      <c r="F116" s="125">
        <f t="shared" si="1"/>
        <v>206318</v>
      </c>
      <c r="G116" s="125">
        <f t="shared" si="1"/>
        <v>221986</v>
      </c>
      <c r="H116" s="125">
        <f t="shared" si="1"/>
        <v>235486</v>
      </c>
      <c r="I116" s="353">
        <f t="shared" si="1"/>
        <v>243098</v>
      </c>
    </row>
    <row r="117" spans="2:9" ht="12.75">
      <c r="B117" s="75"/>
      <c r="C117" s="94"/>
      <c r="D117" s="404"/>
      <c r="E117" s="361"/>
      <c r="F117" s="362"/>
      <c r="G117" s="362"/>
      <c r="H117" s="362"/>
      <c r="I117" s="363"/>
    </row>
    <row r="118" ht="12.75">
      <c r="B118" s="11"/>
    </row>
    <row r="119" spans="1:9" ht="12.75">
      <c r="A119"/>
      <c r="B119" s="101" t="s">
        <v>135</v>
      </c>
      <c r="C119" s="102"/>
      <c r="D119" s="406"/>
      <c r="E119" s="103" t="s">
        <v>143</v>
      </c>
      <c r="F119" s="103" t="s">
        <v>144</v>
      </c>
      <c r="G119" s="103" t="s">
        <v>146</v>
      </c>
      <c r="H119" s="103" t="s">
        <v>145</v>
      </c>
      <c r="I119" s="104" t="s">
        <v>147</v>
      </c>
    </row>
    <row r="120" spans="1:9" ht="24.75" customHeight="1">
      <c r="A120"/>
      <c r="B120" s="55">
        <v>1</v>
      </c>
      <c r="C120" s="56" t="s">
        <v>109</v>
      </c>
      <c r="D120" s="407"/>
      <c r="E120" s="57">
        <f>+IF(E114&gt;0,E115/E114,"-")</f>
        <v>0.40921740534045153</v>
      </c>
      <c r="F120" s="57">
        <f>+IF(F114&gt;0,F115/F114,"-")</f>
        <v>0.3999278696534835</v>
      </c>
      <c r="G120" s="57">
        <f>+IF(G114&gt;0,G115/G114,"-")</f>
        <v>0.3842667458109469</v>
      </c>
      <c r="H120" s="57">
        <f>+IF(H114&gt;0,H115/H114,"-")</f>
        <v>0.36995735253985157</v>
      </c>
      <c r="I120" s="58">
        <f>+IF(I114&gt;0,I115/I114,"-")</f>
        <v>0.36387591422328636</v>
      </c>
    </row>
    <row r="121" spans="1:9" ht="24.75" customHeight="1">
      <c r="A121"/>
      <c r="B121" s="46">
        <v>2</v>
      </c>
      <c r="C121" s="49" t="s">
        <v>110</v>
      </c>
      <c r="D121" s="398"/>
      <c r="E121" s="47">
        <f>SUM(E102,E105)/E100</f>
        <v>0.5328655500226347</v>
      </c>
      <c r="F121" s="47">
        <f>SUM(F102,F105)/F100</f>
        <v>0.5261191596403783</v>
      </c>
      <c r="G121" s="47">
        <f>SUM(G102,G105)/G100</f>
        <v>0.5103120872625172</v>
      </c>
      <c r="H121" s="47">
        <f>SUM(H102,H105)/H100</f>
        <v>0.49861768970517156</v>
      </c>
      <c r="I121" s="48">
        <f>SUM(I102,I105)/I100</f>
        <v>0.49003615158052344</v>
      </c>
    </row>
    <row r="122" spans="1:9" ht="24.75" customHeight="1">
      <c r="A122"/>
      <c r="B122" s="52">
        <v>3</v>
      </c>
      <c r="C122" s="231" t="s">
        <v>111</v>
      </c>
      <c r="D122" s="399"/>
      <c r="E122" s="53">
        <f>SUM(E109,E112)/E107</f>
        <v>0.3482736923838976</v>
      </c>
      <c r="F122" s="53">
        <f>SUM(F109,F112)/F107</f>
        <v>0.34265308452473076</v>
      </c>
      <c r="G122" s="53">
        <f>SUM(G109,G112)/G107</f>
        <v>0.3301658658801516</v>
      </c>
      <c r="H122" s="53">
        <f>SUM(H109,H112)/H107</f>
        <v>0.3207182810973986</v>
      </c>
      <c r="I122" s="54">
        <f>SUM(I109,I112)/I107</f>
        <v>0.31823915506809486</v>
      </c>
    </row>
    <row r="123" spans="2:14" ht="12.75">
      <c r="B123" s="11"/>
      <c r="C123" s="6"/>
      <c r="D123" s="391"/>
      <c r="E123" s="7"/>
      <c r="F123" s="7"/>
      <c r="G123" s="7"/>
      <c r="H123" s="7"/>
      <c r="I123" s="7"/>
      <c r="J123" s="7"/>
      <c r="K123" s="7"/>
      <c r="L123" s="7"/>
      <c r="M123" s="7"/>
      <c r="N123" s="7"/>
    </row>
    <row r="124" spans="1:14" ht="11.25" customHeight="1">
      <c r="A124"/>
      <c r="B124" s="204" t="s">
        <v>94</v>
      </c>
      <c r="C124" s="85"/>
      <c r="D124" s="180"/>
      <c r="E124" s="86"/>
      <c r="F124" s="86"/>
      <c r="G124" s="86"/>
      <c r="H124" s="86"/>
      <c r="I124" s="86"/>
      <c r="J124" s="39"/>
      <c r="K124" s="39"/>
      <c r="L124" s="39"/>
      <c r="M124" s="39"/>
      <c r="N124" s="39"/>
    </row>
    <row r="125" spans="1:14" ht="11.25" customHeight="1">
      <c r="A125"/>
      <c r="B125" s="89" t="s">
        <v>95</v>
      </c>
      <c r="C125" s="90" t="s">
        <v>96</v>
      </c>
      <c r="D125" s="408"/>
      <c r="E125" s="91"/>
      <c r="F125" s="91"/>
      <c r="G125" s="91"/>
      <c r="H125" s="91"/>
      <c r="I125" s="91"/>
      <c r="J125" s="39"/>
      <c r="K125" s="39"/>
      <c r="L125" s="39"/>
      <c r="M125" s="39"/>
      <c r="N125" s="39"/>
    </row>
    <row r="126" spans="1:13" ht="13.5" customHeight="1">
      <c r="A126"/>
      <c r="B126" s="202"/>
      <c r="C126" s="512"/>
      <c r="D126" s="513"/>
      <c r="E126" s="513"/>
      <c r="F126" s="513"/>
      <c r="G126" s="513"/>
      <c r="H126" s="513"/>
      <c r="I126" s="513"/>
      <c r="J126" s="354"/>
      <c r="K126" s="355"/>
      <c r="L126" s="355"/>
      <c r="M126" s="355"/>
    </row>
    <row r="127" spans="1:13" ht="13.5" customHeight="1">
      <c r="A127"/>
      <c r="B127" s="202"/>
      <c r="C127" s="512"/>
      <c r="D127" s="513"/>
      <c r="E127" s="513"/>
      <c r="F127" s="513"/>
      <c r="G127" s="513"/>
      <c r="H127" s="513"/>
      <c r="I127" s="513"/>
      <c r="J127" s="354"/>
      <c r="K127" s="355"/>
      <c r="L127" s="355"/>
      <c r="M127" s="355"/>
    </row>
    <row r="128" spans="1:13" ht="13.5" customHeight="1">
      <c r="A128"/>
      <c r="B128" s="203"/>
      <c r="C128" s="514"/>
      <c r="D128" s="515"/>
      <c r="E128" s="515"/>
      <c r="F128" s="515"/>
      <c r="G128" s="515"/>
      <c r="H128" s="515"/>
      <c r="I128" s="515"/>
      <c r="J128" s="354"/>
      <c r="K128" s="355"/>
      <c r="L128" s="355"/>
      <c r="M128" s="355"/>
    </row>
    <row r="143" ht="12.75">
      <c r="B143" s="11"/>
    </row>
    <row r="146" spans="2:9" ht="18.75" customHeight="1">
      <c r="B146" s="65" t="str">
        <f>+Index!B12</f>
        <v>II.4. Enrollments by time status of students</v>
      </c>
      <c r="C146" s="66"/>
      <c r="D146" s="390"/>
      <c r="E146" s="67"/>
      <c r="F146" s="67"/>
      <c r="G146" s="67"/>
      <c r="H146" s="67"/>
      <c r="I146" s="67"/>
    </row>
    <row r="147" spans="2:14" ht="12.75">
      <c r="B147" s="6"/>
      <c r="C147" s="6"/>
      <c r="D147" s="391"/>
      <c r="E147" s="7"/>
      <c r="F147" s="7"/>
      <c r="G147" s="7"/>
      <c r="H147" s="7"/>
      <c r="I147" s="7"/>
      <c r="J147" s="7"/>
      <c r="K147" s="7"/>
      <c r="L147" s="7"/>
      <c r="M147" s="7"/>
      <c r="N147" s="7"/>
    </row>
    <row r="148" spans="2:9" ht="13.5" thickBot="1">
      <c r="B148" s="22" t="s">
        <v>60</v>
      </c>
      <c r="C148" s="29"/>
      <c r="D148" s="180" t="s">
        <v>91</v>
      </c>
      <c r="E148" s="23">
        <v>1997</v>
      </c>
      <c r="F148" s="23">
        <v>1998</v>
      </c>
      <c r="G148" s="23">
        <v>1999</v>
      </c>
      <c r="H148" s="24">
        <v>2000</v>
      </c>
      <c r="I148" s="364">
        <v>2001</v>
      </c>
    </row>
    <row r="149" spans="2:9" ht="12.75">
      <c r="B149" s="63" t="str">
        <f>+ca_1</f>
        <v>A. Private Institutions</v>
      </c>
      <c r="C149" s="78"/>
      <c r="D149" s="402"/>
      <c r="E149" s="158" t="s">
        <v>164</v>
      </c>
      <c r="F149" s="158" t="s">
        <v>164</v>
      </c>
      <c r="G149" s="158" t="s">
        <v>164</v>
      </c>
      <c r="H149" s="158" t="s">
        <v>164</v>
      </c>
      <c r="I149" s="299" t="s">
        <v>164</v>
      </c>
    </row>
    <row r="150" spans="2:9" ht="12.75">
      <c r="B150" s="71"/>
      <c r="C150" s="69" t="str">
        <f>+es_1</f>
        <v>1. Full time</v>
      </c>
      <c r="D150" s="294"/>
      <c r="E150" s="17"/>
      <c r="F150" s="17"/>
      <c r="G150" s="17"/>
      <c r="H150" s="105"/>
      <c r="I150" s="365"/>
    </row>
    <row r="151" spans="2:9" ht="12.75">
      <c r="B151" s="71"/>
      <c r="C151" s="69" t="str">
        <f>+es_2</f>
        <v>2. Part time</v>
      </c>
      <c r="D151" s="294"/>
      <c r="E151" s="18"/>
      <c r="F151" s="18"/>
      <c r="G151" s="18"/>
      <c r="H151" s="106"/>
      <c r="I151" s="366"/>
    </row>
    <row r="152" spans="2:9" ht="12.75">
      <c r="B152" s="71"/>
      <c r="C152" s="69"/>
      <c r="D152" s="294"/>
      <c r="E152" s="28"/>
      <c r="F152" s="28"/>
      <c r="G152" s="28"/>
      <c r="H152" s="107"/>
      <c r="I152" s="367"/>
    </row>
    <row r="153" spans="2:9" ht="12.75">
      <c r="B153" s="64" t="str">
        <f>+ca_2</f>
        <v>B. Public Institutions</v>
      </c>
      <c r="C153" s="79"/>
      <c r="D153" s="314"/>
      <c r="E153" s="158" t="s">
        <v>164</v>
      </c>
      <c r="F153" s="158" t="s">
        <v>164</v>
      </c>
      <c r="G153" s="158" t="s">
        <v>164</v>
      </c>
      <c r="H153" s="158" t="s">
        <v>164</v>
      </c>
      <c r="I153" s="299" t="s">
        <v>164</v>
      </c>
    </row>
    <row r="154" spans="2:9" ht="12.75">
      <c r="B154" s="71"/>
      <c r="C154" s="69" t="str">
        <f>+es_1</f>
        <v>1. Full time</v>
      </c>
      <c r="D154" s="294"/>
      <c r="E154" s="17"/>
      <c r="F154" s="17"/>
      <c r="G154" s="17"/>
      <c r="H154" s="105"/>
      <c r="I154" s="365"/>
    </row>
    <row r="155" spans="2:9" ht="12.75">
      <c r="B155" s="71"/>
      <c r="C155" s="69" t="str">
        <f>+es_2</f>
        <v>2. Part time</v>
      </c>
      <c r="D155" s="294"/>
      <c r="E155" s="18"/>
      <c r="F155" s="18"/>
      <c r="G155" s="18"/>
      <c r="H155" s="106"/>
      <c r="I155" s="366"/>
    </row>
    <row r="156" spans="2:9" ht="12.75">
      <c r="B156" s="71"/>
      <c r="C156" s="69"/>
      <c r="D156" s="294"/>
      <c r="E156" s="28"/>
      <c r="F156" s="28"/>
      <c r="G156" s="28"/>
      <c r="H156" s="107"/>
      <c r="I156" s="367"/>
    </row>
    <row r="157" spans="2:9" ht="12.75">
      <c r="B157" s="36" t="str">
        <f>+ca_3</f>
        <v>C.Total (private and public) </v>
      </c>
      <c r="C157" s="79"/>
      <c r="D157" s="314"/>
      <c r="E157" s="158" t="s">
        <v>164</v>
      </c>
      <c r="F157" s="158" t="s">
        <v>164</v>
      </c>
      <c r="G157" s="158" t="s">
        <v>164</v>
      </c>
      <c r="H157" s="158" t="s">
        <v>164</v>
      </c>
      <c r="I157" s="299" t="s">
        <v>164</v>
      </c>
    </row>
    <row r="158" spans="2:9" ht="12.75">
      <c r="B158" s="71"/>
      <c r="C158" s="69" t="str">
        <f>+es_1</f>
        <v>1. Full time</v>
      </c>
      <c r="D158" s="403"/>
      <c r="E158" s="73"/>
      <c r="F158" s="73"/>
      <c r="G158" s="73"/>
      <c r="H158" s="108"/>
      <c r="I158" s="368"/>
    </row>
    <row r="159" spans="2:9" ht="12.75">
      <c r="B159" s="71"/>
      <c r="C159" s="69" t="str">
        <f>+es_2</f>
        <v>2. Part time</v>
      </c>
      <c r="D159" s="403"/>
      <c r="E159" s="74"/>
      <c r="F159" s="74"/>
      <c r="G159" s="74"/>
      <c r="H159" s="98"/>
      <c r="I159" s="369"/>
    </row>
    <row r="160" spans="1:9" ht="12.75">
      <c r="A160"/>
      <c r="B160" s="75"/>
      <c r="C160" s="94"/>
      <c r="D160" s="404"/>
      <c r="E160" s="77"/>
      <c r="F160" s="77"/>
      <c r="G160" s="77"/>
      <c r="H160" s="100"/>
      <c r="I160" s="370"/>
    </row>
    <row r="161" spans="2:8" ht="12.75">
      <c r="B161" s="11"/>
      <c r="E161"/>
      <c r="F161"/>
      <c r="G161"/>
      <c r="H161"/>
    </row>
    <row r="162" spans="1:9" ht="12.75">
      <c r="A162"/>
      <c r="B162" s="101" t="s">
        <v>135</v>
      </c>
      <c r="C162" s="102"/>
      <c r="D162" s="406"/>
      <c r="E162" s="103">
        <v>1997</v>
      </c>
      <c r="F162" s="103">
        <v>1998</v>
      </c>
      <c r="G162" s="103">
        <v>1999</v>
      </c>
      <c r="H162" s="104">
        <v>2000</v>
      </c>
      <c r="I162" s="104">
        <v>2001</v>
      </c>
    </row>
    <row r="163" spans="1:9" ht="32.25" customHeight="1">
      <c r="A163"/>
      <c r="B163" s="55">
        <v>1</v>
      </c>
      <c r="C163" s="56" t="s">
        <v>112</v>
      </c>
      <c r="D163" s="407"/>
      <c r="E163" s="263" t="s">
        <v>167</v>
      </c>
      <c r="F163" s="263" t="s">
        <v>167</v>
      </c>
      <c r="G163" s="263" t="s">
        <v>167</v>
      </c>
      <c r="H163" s="263" t="s">
        <v>167</v>
      </c>
      <c r="I163" s="302" t="s">
        <v>167</v>
      </c>
    </row>
    <row r="164" spans="1:9" ht="32.25" customHeight="1">
      <c r="A164"/>
      <c r="B164" s="46">
        <v>2</v>
      </c>
      <c r="C164" s="49" t="s">
        <v>113</v>
      </c>
      <c r="D164" s="398"/>
      <c r="E164" s="263" t="s">
        <v>167</v>
      </c>
      <c r="F164" s="263" t="s">
        <v>167</v>
      </c>
      <c r="G164" s="263" t="s">
        <v>167</v>
      </c>
      <c r="H164" s="263" t="s">
        <v>167</v>
      </c>
      <c r="I164" s="302" t="s">
        <v>167</v>
      </c>
    </row>
    <row r="165" spans="1:9" ht="32.25" customHeight="1">
      <c r="A165"/>
      <c r="B165" s="52">
        <v>3</v>
      </c>
      <c r="C165" s="231" t="s">
        <v>114</v>
      </c>
      <c r="D165" s="399"/>
      <c r="E165" s="305" t="s">
        <v>167</v>
      </c>
      <c r="F165" s="305" t="s">
        <v>167</v>
      </c>
      <c r="G165" s="305" t="s">
        <v>167</v>
      </c>
      <c r="H165" s="305" t="s">
        <v>167</v>
      </c>
      <c r="I165" s="306" t="s">
        <v>167</v>
      </c>
    </row>
    <row r="166" spans="2:14" ht="12.75">
      <c r="B166" s="11"/>
      <c r="C166" s="6"/>
      <c r="D166" s="391"/>
      <c r="E166" s="7"/>
      <c r="F166" s="7"/>
      <c r="G166" s="7"/>
      <c r="H166" s="7"/>
      <c r="I166" s="7"/>
      <c r="J166" s="7"/>
      <c r="K166" s="7"/>
      <c r="L166" s="7"/>
      <c r="M166" s="7"/>
      <c r="N166" s="7"/>
    </row>
    <row r="167" spans="1:9" ht="11.25" customHeight="1">
      <c r="A167"/>
      <c r="B167" s="88" t="s">
        <v>94</v>
      </c>
      <c r="C167" s="85"/>
      <c r="D167" s="180"/>
      <c r="E167" s="86"/>
      <c r="F167" s="86"/>
      <c r="G167" s="86"/>
      <c r="H167" s="86"/>
      <c r="I167" s="87"/>
    </row>
    <row r="168" spans="1:9" ht="11.25" customHeight="1">
      <c r="A168"/>
      <c r="B168" s="89" t="s">
        <v>95</v>
      </c>
      <c r="C168" s="90" t="s">
        <v>96</v>
      </c>
      <c r="D168" s="408"/>
      <c r="E168" s="91"/>
      <c r="F168" s="91"/>
      <c r="G168" s="91"/>
      <c r="H168" s="91"/>
      <c r="I168" s="92"/>
    </row>
    <row r="169" spans="1:9" ht="13.5" customHeight="1">
      <c r="A169"/>
      <c r="B169" s="83"/>
      <c r="C169" s="275"/>
      <c r="D169" s="409"/>
      <c r="E169" s="277"/>
      <c r="F169" s="277"/>
      <c r="G169" s="277"/>
      <c r="H169" s="277"/>
      <c r="I169" s="278"/>
    </row>
    <row r="170" spans="1:9" ht="13.5" customHeight="1">
      <c r="A170"/>
      <c r="B170" s="80"/>
      <c r="C170" s="276"/>
      <c r="D170" s="410"/>
      <c r="E170" s="279"/>
      <c r="F170" s="279"/>
      <c r="G170" s="279"/>
      <c r="H170" s="279"/>
      <c r="I170" s="280"/>
    </row>
    <row r="171" spans="1:9" ht="13.5" customHeight="1">
      <c r="A171"/>
      <c r="B171" s="82"/>
      <c r="C171" s="281"/>
      <c r="D171" s="411"/>
      <c r="E171" s="282"/>
      <c r="F171" s="282"/>
      <c r="G171" s="282"/>
      <c r="H171" s="282"/>
      <c r="I171" s="283"/>
    </row>
    <row r="188" spans="2:9" ht="15">
      <c r="B188" s="65" t="str">
        <f>+Index!B13</f>
        <v>II.5. Enrollments by type of program (onsite/distance)</v>
      </c>
      <c r="C188" s="66"/>
      <c r="D188" s="390"/>
      <c r="E188" s="67"/>
      <c r="F188" s="67"/>
      <c r="G188" s="67"/>
      <c r="H188" s="67"/>
      <c r="I188" s="67"/>
    </row>
    <row r="189" spans="2:14" ht="12.75">
      <c r="B189" s="6"/>
      <c r="C189" s="6"/>
      <c r="D189" s="391"/>
      <c r="E189" s="7"/>
      <c r="F189" s="7"/>
      <c r="G189" s="7"/>
      <c r="H189" s="7"/>
      <c r="I189" s="7"/>
      <c r="J189" s="7"/>
      <c r="K189" s="7"/>
      <c r="L189" s="7"/>
      <c r="M189" s="7"/>
      <c r="N189" s="7"/>
    </row>
    <row r="190" spans="2:9" ht="13.5" thickBot="1">
      <c r="B190" s="22" t="s">
        <v>60</v>
      </c>
      <c r="C190" s="29"/>
      <c r="D190" s="180" t="s">
        <v>91</v>
      </c>
      <c r="E190" s="23">
        <v>1997</v>
      </c>
      <c r="F190" s="23">
        <v>1998</v>
      </c>
      <c r="G190" s="23">
        <v>1999</v>
      </c>
      <c r="H190" s="24">
        <v>2000</v>
      </c>
      <c r="I190" s="24">
        <v>2001</v>
      </c>
    </row>
    <row r="191" spans="2:9" ht="12.75">
      <c r="B191" s="35" t="str">
        <f>+ca_1</f>
        <v>A. Private Institutions</v>
      </c>
      <c r="C191" s="78"/>
      <c r="D191" s="402"/>
      <c r="E191" s="158" t="s">
        <v>396</v>
      </c>
      <c r="F191" s="158" t="s">
        <v>396</v>
      </c>
      <c r="G191" s="158" t="s">
        <v>396</v>
      </c>
      <c r="H191" s="158" t="s">
        <v>396</v>
      </c>
      <c r="I191" s="299" t="s">
        <v>396</v>
      </c>
    </row>
    <row r="192" spans="2:9" ht="12.75">
      <c r="B192" s="71"/>
      <c r="C192" s="69" t="str">
        <f>+r_1</f>
        <v>1. Onsite</v>
      </c>
      <c r="D192" s="294"/>
      <c r="E192" s="241"/>
      <c r="F192" s="241"/>
      <c r="G192" s="241"/>
      <c r="H192" s="242"/>
      <c r="I192" s="242"/>
    </row>
    <row r="193" spans="2:9" ht="12.75">
      <c r="B193" s="71"/>
      <c r="C193" s="69" t="str">
        <f>+r_2</f>
        <v>2. Distance learning</v>
      </c>
      <c r="D193" s="294"/>
      <c r="E193" s="125">
        <v>0</v>
      </c>
      <c r="F193" s="125">
        <v>0</v>
      </c>
      <c r="G193" s="125">
        <v>0</v>
      </c>
      <c r="H193" s="125">
        <v>0</v>
      </c>
      <c r="I193" s="353">
        <v>0</v>
      </c>
    </row>
    <row r="194" spans="2:9" ht="12.75">
      <c r="B194" s="71"/>
      <c r="C194" s="69"/>
      <c r="D194" s="294"/>
      <c r="E194" s="210"/>
      <c r="F194" s="210"/>
      <c r="G194" s="210"/>
      <c r="H194" s="211"/>
      <c r="I194" s="211"/>
    </row>
    <row r="195" spans="2:9" ht="12.75">
      <c r="B195" s="36" t="str">
        <f>+ca_2</f>
        <v>B. Public Institutions</v>
      </c>
      <c r="C195" s="79"/>
      <c r="D195" s="314"/>
      <c r="E195" s="158" t="s">
        <v>396</v>
      </c>
      <c r="F195" s="158" t="s">
        <v>396</v>
      </c>
      <c r="G195" s="158" t="s">
        <v>396</v>
      </c>
      <c r="H195" s="158" t="s">
        <v>396</v>
      </c>
      <c r="I195" s="299" t="s">
        <v>396</v>
      </c>
    </row>
    <row r="196" spans="2:9" ht="12.75">
      <c r="B196" s="71"/>
      <c r="C196" s="69" t="str">
        <f>+r_1</f>
        <v>1. Onsite</v>
      </c>
      <c r="D196" s="294"/>
      <c r="E196" s="240"/>
      <c r="F196" s="240"/>
      <c r="G196" s="240"/>
      <c r="H196" s="244"/>
      <c r="I196" s="244"/>
    </row>
    <row r="197" spans="2:9" ht="12.75">
      <c r="B197" s="71"/>
      <c r="C197" s="69" t="str">
        <f>+r_2</f>
        <v>2. Distance learning</v>
      </c>
      <c r="D197" s="294"/>
      <c r="E197" s="125">
        <v>1201</v>
      </c>
      <c r="F197" s="125">
        <v>1141</v>
      </c>
      <c r="G197" s="125">
        <v>3024</v>
      </c>
      <c r="H197" s="125">
        <v>6313</v>
      </c>
      <c r="I197" s="353">
        <v>6313</v>
      </c>
    </row>
    <row r="198" spans="2:9" ht="12.75">
      <c r="B198" s="71"/>
      <c r="C198" s="69"/>
      <c r="D198" s="294"/>
      <c r="E198" s="238"/>
      <c r="F198" s="238"/>
      <c r="G198" s="238"/>
      <c r="H198" s="239"/>
      <c r="I198" s="239"/>
    </row>
    <row r="199" spans="2:9" ht="12.75">
      <c r="B199" s="36" t="str">
        <f>+ca_3</f>
        <v>C.Total (private and public) </v>
      </c>
      <c r="C199" s="79"/>
      <c r="D199" s="314"/>
      <c r="E199" s="158" t="s">
        <v>396</v>
      </c>
      <c r="F199" s="158" t="s">
        <v>396</v>
      </c>
      <c r="G199" s="158" t="s">
        <v>396</v>
      </c>
      <c r="H199" s="158" t="s">
        <v>396</v>
      </c>
      <c r="I199" s="299" t="s">
        <v>396</v>
      </c>
    </row>
    <row r="200" spans="2:9" ht="12.75">
      <c r="B200" s="71"/>
      <c r="C200" s="69" t="str">
        <f>+r_1</f>
        <v>1. Onsite</v>
      </c>
      <c r="D200" s="403"/>
      <c r="E200" s="73"/>
      <c r="F200" s="73"/>
      <c r="G200" s="73"/>
      <c r="H200" s="108"/>
      <c r="I200" s="108"/>
    </row>
    <row r="201" spans="2:9" ht="12.75">
      <c r="B201" s="71"/>
      <c r="C201" s="69" t="str">
        <f>+r_2</f>
        <v>2. Distance learning</v>
      </c>
      <c r="D201" s="403"/>
      <c r="E201" s="223">
        <f>SUM(E193,E197)</f>
        <v>1201</v>
      </c>
      <c r="F201" s="223">
        <f>SUM(F193,F197)</f>
        <v>1141</v>
      </c>
      <c r="G201" s="223">
        <f>SUM(G193,G197)</f>
        <v>3024</v>
      </c>
      <c r="H201" s="223">
        <f>SUM(H193,H197)</f>
        <v>6313</v>
      </c>
      <c r="I201" s="224">
        <f>SUM(I193,I197)</f>
        <v>6313</v>
      </c>
    </row>
    <row r="202" spans="2:9" ht="12.75">
      <c r="B202" s="75"/>
      <c r="C202" s="94"/>
      <c r="D202" s="404"/>
      <c r="E202" s="77"/>
      <c r="F202" s="77"/>
      <c r="G202" s="77"/>
      <c r="H202" s="100"/>
      <c r="I202" s="100"/>
    </row>
    <row r="203" ht="12.75">
      <c r="B203" s="11"/>
    </row>
    <row r="204" spans="1:9" ht="12.75">
      <c r="A204"/>
      <c r="B204" s="101" t="s">
        <v>135</v>
      </c>
      <c r="C204" s="102"/>
      <c r="D204" s="406"/>
      <c r="E204" s="103">
        <v>1997</v>
      </c>
      <c r="F204" s="103">
        <v>1998</v>
      </c>
      <c r="G204" s="103">
        <v>1999</v>
      </c>
      <c r="H204" s="104">
        <v>2000</v>
      </c>
      <c r="I204" s="104">
        <v>2001</v>
      </c>
    </row>
    <row r="205" spans="1:9" ht="24" customHeight="1">
      <c r="A205"/>
      <c r="B205" s="55">
        <v>1</v>
      </c>
      <c r="C205" s="56" t="s">
        <v>115</v>
      </c>
      <c r="D205" s="407"/>
      <c r="E205" s="464" t="s">
        <v>396</v>
      </c>
      <c r="F205" s="464" t="s">
        <v>396</v>
      </c>
      <c r="G205" s="464" t="s">
        <v>396</v>
      </c>
      <c r="H205" s="464" t="s">
        <v>396</v>
      </c>
      <c r="I205" s="466" t="s">
        <v>396</v>
      </c>
    </row>
    <row r="206" spans="1:9" ht="22.5" customHeight="1">
      <c r="A206"/>
      <c r="B206" s="46">
        <v>2</v>
      </c>
      <c r="C206" s="49" t="s">
        <v>116</v>
      </c>
      <c r="D206" s="398"/>
      <c r="E206" s="464" t="s">
        <v>396</v>
      </c>
      <c r="F206" s="464" t="s">
        <v>396</v>
      </c>
      <c r="G206" s="464" t="s">
        <v>396</v>
      </c>
      <c r="H206" s="464" t="s">
        <v>396</v>
      </c>
      <c r="I206" s="466" t="s">
        <v>396</v>
      </c>
    </row>
    <row r="207" spans="1:9" ht="24" customHeight="1">
      <c r="A207"/>
      <c r="B207" s="52">
        <v>3</v>
      </c>
      <c r="C207" s="231" t="s">
        <v>117</v>
      </c>
      <c r="D207" s="399"/>
      <c r="E207" s="465" t="s">
        <v>396</v>
      </c>
      <c r="F207" s="465" t="s">
        <v>396</v>
      </c>
      <c r="G207" s="465" t="s">
        <v>396</v>
      </c>
      <c r="H207" s="465" t="s">
        <v>396</v>
      </c>
      <c r="I207" s="467" t="s">
        <v>396</v>
      </c>
    </row>
    <row r="208" spans="2:14" ht="12.75">
      <c r="B208" s="11"/>
      <c r="C208" s="6"/>
      <c r="D208" s="391"/>
      <c r="E208" s="7"/>
      <c r="F208" s="7"/>
      <c r="G208" s="7"/>
      <c r="H208" s="7"/>
      <c r="I208" s="7"/>
      <c r="J208" s="7"/>
      <c r="K208" s="7"/>
      <c r="L208" s="7"/>
      <c r="M208" s="7"/>
      <c r="N208" s="7"/>
    </row>
    <row r="209" spans="1:9" ht="11.25" customHeight="1">
      <c r="A209"/>
      <c r="B209" s="88" t="s">
        <v>94</v>
      </c>
      <c r="C209" s="85"/>
      <c r="D209" s="180"/>
      <c r="E209" s="86"/>
      <c r="F209" s="86"/>
      <c r="G209" s="86"/>
      <c r="H209" s="86"/>
      <c r="I209" s="86"/>
    </row>
    <row r="210" spans="1:9" ht="11.25" customHeight="1">
      <c r="A210"/>
      <c r="B210" s="89" t="s">
        <v>95</v>
      </c>
      <c r="C210" s="371" t="s">
        <v>96</v>
      </c>
      <c r="D210" s="414"/>
      <c r="E210" s="372"/>
      <c r="F210" s="372"/>
      <c r="G210" s="372"/>
      <c r="H210" s="372"/>
      <c r="I210" s="373"/>
    </row>
    <row r="211" spans="1:9" ht="13.5" customHeight="1">
      <c r="A211"/>
      <c r="B211" s="83"/>
      <c r="C211" s="276"/>
      <c r="D211" s="410"/>
      <c r="E211" s="279"/>
      <c r="F211" s="279"/>
      <c r="G211" s="279"/>
      <c r="H211" s="279"/>
      <c r="I211" s="280"/>
    </row>
    <row r="212" spans="1:9" ht="13.5" customHeight="1">
      <c r="A212"/>
      <c r="B212" s="80"/>
      <c r="C212" s="276"/>
      <c r="D212" s="410"/>
      <c r="E212" s="279"/>
      <c r="F212" s="279"/>
      <c r="G212" s="279"/>
      <c r="H212" s="279"/>
      <c r="I212" s="280"/>
    </row>
    <row r="213" spans="1:9" ht="13.5" customHeight="1">
      <c r="A213"/>
      <c r="B213" s="82"/>
      <c r="C213" s="281"/>
      <c r="D213" s="411"/>
      <c r="E213" s="282"/>
      <c r="F213" s="282"/>
      <c r="G213" s="282"/>
      <c r="H213" s="282"/>
      <c r="I213" s="283"/>
    </row>
    <row r="227" ht="12.75" hidden="1"/>
    <row r="229" spans="2:9" ht="15">
      <c r="B229" s="65" t="str">
        <f>+Index!B14</f>
        <v>II.6. Enrollments by field of study</v>
      </c>
      <c r="C229" s="66"/>
      <c r="D229" s="390"/>
      <c r="E229" s="67"/>
      <c r="F229" s="67"/>
      <c r="G229" s="67"/>
      <c r="H229" s="67"/>
      <c r="I229" s="67"/>
    </row>
    <row r="230" spans="2:9" ht="12.75">
      <c r="B230" s="6"/>
      <c r="C230" s="6"/>
      <c r="D230" s="391"/>
      <c r="E230" s="7"/>
      <c r="F230" s="7"/>
      <c r="G230" s="7"/>
      <c r="H230" s="7"/>
      <c r="I230" s="7"/>
    </row>
    <row r="231" spans="2:9" ht="13.5" thickBot="1">
      <c r="B231" s="22" t="s">
        <v>60</v>
      </c>
      <c r="C231" s="29"/>
      <c r="D231" s="180" t="s">
        <v>91</v>
      </c>
      <c r="E231" s="23" t="s">
        <v>143</v>
      </c>
      <c r="F231" s="23" t="s">
        <v>144</v>
      </c>
      <c r="G231" s="23" t="s">
        <v>146</v>
      </c>
      <c r="H231" s="23" t="s">
        <v>145</v>
      </c>
      <c r="I231" s="24" t="s">
        <v>148</v>
      </c>
    </row>
    <row r="232" spans="1:9" s="135" customFormat="1" ht="12.75">
      <c r="A232" s="3"/>
      <c r="B232" s="35" t="str">
        <f>+ca_1</f>
        <v>A. Private Institutions</v>
      </c>
      <c r="C232" s="133"/>
      <c r="D232" s="402"/>
      <c r="E232" s="134"/>
      <c r="F232" s="134"/>
      <c r="G232" s="134"/>
      <c r="H232" s="134"/>
      <c r="I232" s="139"/>
    </row>
    <row r="233" spans="2:9" ht="12.75">
      <c r="B233" s="71"/>
      <c r="C233" s="140" t="s">
        <v>165</v>
      </c>
      <c r="D233" s="415"/>
      <c r="E233" s="251"/>
      <c r="F233" s="252"/>
      <c r="G233" s="252"/>
      <c r="H233" s="252"/>
      <c r="I233" s="324"/>
    </row>
    <row r="234" spans="2:9" ht="12.75">
      <c r="B234" s="71"/>
      <c r="C234" s="140" t="s">
        <v>150</v>
      </c>
      <c r="D234" s="415"/>
      <c r="E234" s="129"/>
      <c r="F234" s="130"/>
      <c r="G234" s="130"/>
      <c r="H234" s="130"/>
      <c r="I234" s="312"/>
    </row>
    <row r="235" spans="2:9" ht="12.75">
      <c r="B235" s="71"/>
      <c r="C235" s="140" t="str">
        <f>+a_3</f>
        <v>3. Natural Sciences</v>
      </c>
      <c r="D235" s="415"/>
      <c r="E235" s="129"/>
      <c r="F235" s="130"/>
      <c r="G235" s="130"/>
      <c r="H235" s="130"/>
      <c r="I235" s="312"/>
    </row>
    <row r="236" spans="2:9" ht="12.75">
      <c r="B236" s="71"/>
      <c r="C236" s="140" t="s">
        <v>151</v>
      </c>
      <c r="D236" s="415"/>
      <c r="E236" s="129"/>
      <c r="F236" s="130"/>
      <c r="G236" s="130"/>
      <c r="H236" s="130"/>
      <c r="I236" s="312"/>
    </row>
    <row r="237" spans="2:9" ht="12.75">
      <c r="B237" s="71"/>
      <c r="C237" s="140" t="str">
        <f>+a_5</f>
        <v>5. Law</v>
      </c>
      <c r="D237" s="415"/>
      <c r="E237" s="129"/>
      <c r="F237" s="130"/>
      <c r="G237" s="130"/>
      <c r="H237" s="130"/>
      <c r="I237" s="312"/>
    </row>
    <row r="238" spans="2:9" ht="12.75">
      <c r="B238" s="71"/>
      <c r="C238" s="140" t="s">
        <v>152</v>
      </c>
      <c r="D238" s="415"/>
      <c r="E238" s="129"/>
      <c r="F238" s="130"/>
      <c r="G238" s="130"/>
      <c r="H238" s="130"/>
      <c r="I238" s="312"/>
    </row>
    <row r="239" spans="2:9" ht="12.75">
      <c r="B239" s="71"/>
      <c r="C239" s="140" t="str">
        <f>+a_7</f>
        <v>7. Education</v>
      </c>
      <c r="D239" s="415"/>
      <c r="E239" s="129"/>
      <c r="F239" s="130"/>
      <c r="G239" s="130"/>
      <c r="H239" s="130"/>
      <c r="I239" s="312"/>
    </row>
    <row r="240" spans="2:9" ht="12.75">
      <c r="B240" s="71"/>
      <c r="C240" s="140" t="s">
        <v>153</v>
      </c>
      <c r="D240" s="415"/>
      <c r="E240" s="129"/>
      <c r="F240" s="130"/>
      <c r="G240" s="130"/>
      <c r="H240" s="130"/>
      <c r="I240" s="312"/>
    </row>
    <row r="241" spans="2:9" ht="12.75">
      <c r="B241" s="71"/>
      <c r="C241" s="140" t="s">
        <v>154</v>
      </c>
      <c r="D241" s="415"/>
      <c r="E241" s="129"/>
      <c r="F241" s="130"/>
      <c r="G241" s="130"/>
      <c r="H241" s="130"/>
      <c r="I241" s="312"/>
    </row>
    <row r="242" spans="2:9" ht="12.75">
      <c r="B242" s="71"/>
      <c r="C242" s="140"/>
      <c r="D242" s="415"/>
      <c r="E242" s="129"/>
      <c r="F242" s="130"/>
      <c r="G242" s="130"/>
      <c r="H242" s="130"/>
      <c r="I242" s="312"/>
    </row>
    <row r="243" spans="2:9" ht="12.75" hidden="1">
      <c r="B243" s="71"/>
      <c r="C243" s="141"/>
      <c r="D243" s="416"/>
      <c r="E243" s="125"/>
      <c r="F243" s="126"/>
      <c r="G243" s="126"/>
      <c r="H243" s="126"/>
      <c r="I243" s="127"/>
    </row>
    <row r="244" spans="1:9" s="135" customFormat="1" ht="12.75">
      <c r="A244" s="3"/>
      <c r="B244" s="36" t="str">
        <f>+ca_2</f>
        <v>B. Public Institutions</v>
      </c>
      <c r="C244" s="136"/>
      <c r="D244" s="417"/>
      <c r="E244" s="137"/>
      <c r="F244" s="137"/>
      <c r="G244" s="137"/>
      <c r="H244" s="137"/>
      <c r="I244" s="138"/>
    </row>
    <row r="245" spans="2:9" ht="12.75">
      <c r="B245" s="71"/>
      <c r="C245" s="140" t="str">
        <f>+a_1</f>
        <v>1. Agriculture</v>
      </c>
      <c r="D245" s="415"/>
      <c r="E245" s="160"/>
      <c r="F245" s="128"/>
      <c r="G245" s="128"/>
      <c r="H245" s="128"/>
      <c r="I245" s="326"/>
    </row>
    <row r="246" spans="2:9" ht="12.75">
      <c r="B246" s="71"/>
      <c r="C246" s="140" t="s">
        <v>155</v>
      </c>
      <c r="D246" s="415"/>
      <c r="E246" s="129"/>
      <c r="F246" s="130"/>
      <c r="G246" s="130"/>
      <c r="H246" s="130"/>
      <c r="I246" s="312"/>
    </row>
    <row r="247" spans="2:9" ht="12.75">
      <c r="B247" s="71"/>
      <c r="C247" s="140" t="str">
        <f>+a_3</f>
        <v>3. Natural Sciences</v>
      </c>
      <c r="D247" s="415"/>
      <c r="E247" s="129"/>
      <c r="F247" s="130"/>
      <c r="G247" s="130"/>
      <c r="H247" s="130"/>
      <c r="I247" s="312"/>
    </row>
    <row r="248" spans="2:9" ht="12.75">
      <c r="B248" s="71"/>
      <c r="C248" s="140" t="s">
        <v>156</v>
      </c>
      <c r="D248" s="415"/>
      <c r="E248" s="129"/>
      <c r="F248" s="130"/>
      <c r="G248" s="130"/>
      <c r="H248" s="130"/>
      <c r="I248" s="312"/>
    </row>
    <row r="249" spans="2:9" ht="12.75">
      <c r="B249" s="71"/>
      <c r="C249" s="140" t="str">
        <f>+a_5</f>
        <v>5. Law</v>
      </c>
      <c r="D249" s="415"/>
      <c r="E249" s="129"/>
      <c r="F249" s="130"/>
      <c r="G249" s="130"/>
      <c r="H249" s="130"/>
      <c r="I249" s="312"/>
    </row>
    <row r="250" spans="2:9" ht="12.75">
      <c r="B250" s="71"/>
      <c r="C250" s="140" t="s">
        <v>157</v>
      </c>
      <c r="D250" s="415"/>
      <c r="E250" s="129"/>
      <c r="F250" s="130"/>
      <c r="G250" s="130"/>
      <c r="H250" s="130"/>
      <c r="I250" s="312"/>
    </row>
    <row r="251" spans="2:9" ht="12.75">
      <c r="B251" s="71"/>
      <c r="C251" s="140" t="str">
        <f>+a_7</f>
        <v>7. Education</v>
      </c>
      <c r="D251" s="415"/>
      <c r="E251" s="129"/>
      <c r="F251" s="130"/>
      <c r="G251" s="130"/>
      <c r="H251" s="130"/>
      <c r="I251" s="312"/>
    </row>
    <row r="252" spans="2:9" ht="12.75">
      <c r="B252" s="71"/>
      <c r="C252" s="140" t="s">
        <v>158</v>
      </c>
      <c r="D252" s="415"/>
      <c r="E252" s="129"/>
      <c r="F252" s="130"/>
      <c r="G252" s="130"/>
      <c r="H252" s="130"/>
      <c r="I252" s="312"/>
    </row>
    <row r="253" spans="2:9" ht="12.75">
      <c r="B253" s="71"/>
      <c r="C253" s="140" t="s">
        <v>159</v>
      </c>
      <c r="D253" s="415"/>
      <c r="E253" s="129"/>
      <c r="F253" s="130"/>
      <c r="G253" s="130"/>
      <c r="H253" s="130"/>
      <c r="I253" s="312"/>
    </row>
    <row r="254" spans="2:9" ht="12.75">
      <c r="B254" s="71"/>
      <c r="C254" s="140" t="s">
        <v>160</v>
      </c>
      <c r="D254" s="415"/>
      <c r="E254" s="129"/>
      <c r="F254" s="130"/>
      <c r="G254" s="130"/>
      <c r="H254" s="130"/>
      <c r="I254" s="312"/>
    </row>
    <row r="255" spans="2:9" ht="12.75" hidden="1">
      <c r="B255" s="71"/>
      <c r="C255" s="69"/>
      <c r="D255" s="294"/>
      <c r="E255" s="125"/>
      <c r="F255" s="126"/>
      <c r="G255" s="126"/>
      <c r="H255" s="126"/>
      <c r="I255" s="127"/>
    </row>
    <row r="256" spans="2:9" ht="12.75">
      <c r="B256" s="71"/>
      <c r="C256" s="69" t="s">
        <v>161</v>
      </c>
      <c r="D256" s="294"/>
      <c r="E256" s="491"/>
      <c r="F256" s="492"/>
      <c r="G256" s="492"/>
      <c r="H256" s="492"/>
      <c r="I256" s="493"/>
    </row>
    <row r="257" spans="1:9" s="135" customFormat="1" ht="12.75">
      <c r="A257" s="3"/>
      <c r="B257" s="36" t="str">
        <f>+ca_3</f>
        <v>C.Total (private and public) </v>
      </c>
      <c r="C257" s="136"/>
      <c r="D257" s="417"/>
      <c r="E257" s="137"/>
      <c r="F257" s="137"/>
      <c r="G257" s="137"/>
      <c r="H257" s="137"/>
      <c r="I257" s="138"/>
    </row>
    <row r="258" spans="2:9" ht="12.75">
      <c r="B258" s="71"/>
      <c r="C258" s="140" t="str">
        <f>+a_1</f>
        <v>1. Agriculture</v>
      </c>
      <c r="D258" s="415"/>
      <c r="E258" s="222"/>
      <c r="F258" s="235"/>
      <c r="G258" s="235"/>
      <c r="H258" s="235"/>
      <c r="I258" s="327"/>
    </row>
    <row r="259" spans="2:9" ht="12.75">
      <c r="B259" s="71"/>
      <c r="C259" s="140" t="s">
        <v>155</v>
      </c>
      <c r="D259" s="415"/>
      <c r="E259" s="223"/>
      <c r="F259" s="235"/>
      <c r="G259" s="235"/>
      <c r="H259" s="235"/>
      <c r="I259" s="327"/>
    </row>
    <row r="260" spans="2:9" ht="12.75">
      <c r="B260" s="71"/>
      <c r="C260" s="140" t="str">
        <f>+a_3</f>
        <v>3. Natural Sciences</v>
      </c>
      <c r="D260" s="415"/>
      <c r="E260" s="223"/>
      <c r="F260" s="235"/>
      <c r="G260" s="235"/>
      <c r="H260" s="235"/>
      <c r="I260" s="327"/>
    </row>
    <row r="261" spans="2:9" ht="12.75">
      <c r="B261" s="71"/>
      <c r="C261" s="140" t="s">
        <v>156</v>
      </c>
      <c r="D261" s="415"/>
      <c r="E261" s="223"/>
      <c r="F261" s="235"/>
      <c r="G261" s="235"/>
      <c r="H261" s="235"/>
      <c r="I261" s="327"/>
    </row>
    <row r="262" spans="2:9" ht="12.75">
      <c r="B262" s="71"/>
      <c r="C262" s="140" t="str">
        <f>+a_5</f>
        <v>5. Law</v>
      </c>
      <c r="D262" s="415"/>
      <c r="E262" s="223"/>
      <c r="F262" s="235"/>
      <c r="G262" s="235"/>
      <c r="H262" s="235"/>
      <c r="I262" s="327"/>
    </row>
    <row r="263" spans="2:9" ht="12.75">
      <c r="B263" s="71"/>
      <c r="C263" s="140" t="s">
        <v>157</v>
      </c>
      <c r="D263" s="415"/>
      <c r="E263" s="223"/>
      <c r="F263" s="235"/>
      <c r="G263" s="235"/>
      <c r="H263" s="235"/>
      <c r="I263" s="327"/>
    </row>
    <row r="264" spans="2:9" ht="12.75">
      <c r="B264" s="71"/>
      <c r="C264" s="140" t="str">
        <f>+a_7</f>
        <v>7. Education</v>
      </c>
      <c r="D264" s="415"/>
      <c r="E264" s="223"/>
      <c r="F264" s="235"/>
      <c r="G264" s="235"/>
      <c r="H264" s="235"/>
      <c r="I264" s="327"/>
    </row>
    <row r="265" spans="2:9" ht="12.75">
      <c r="B265" s="71"/>
      <c r="C265" s="140" t="s">
        <v>162</v>
      </c>
      <c r="D265" s="415"/>
      <c r="E265" s="223"/>
      <c r="F265" s="235"/>
      <c r="G265" s="235"/>
      <c r="H265" s="235"/>
      <c r="I265" s="327"/>
    </row>
    <row r="266" spans="2:9" ht="12.75">
      <c r="B266" s="71"/>
      <c r="C266" s="140" t="s">
        <v>159</v>
      </c>
      <c r="D266" s="415"/>
      <c r="E266" s="223"/>
      <c r="F266" s="235"/>
      <c r="G266" s="235"/>
      <c r="H266" s="235"/>
      <c r="I266" s="327"/>
    </row>
    <row r="267" spans="2:9" ht="12.75">
      <c r="B267" s="75"/>
      <c r="C267" s="142" t="s">
        <v>160</v>
      </c>
      <c r="D267" s="418"/>
      <c r="E267" s="232"/>
      <c r="F267" s="374"/>
      <c r="G267" s="374"/>
      <c r="H267" s="374"/>
      <c r="I267" s="375"/>
    </row>
    <row r="268" spans="2:9" ht="13.5" hidden="1" thickBot="1">
      <c r="B268" s="109"/>
      <c r="C268" s="96"/>
      <c r="D268" s="419"/>
      <c r="E268" s="110"/>
      <c r="F268" s="111"/>
      <c r="G268" s="111"/>
      <c r="H268" s="111"/>
      <c r="I268" s="111"/>
    </row>
    <row r="269" spans="2:9" ht="12.75">
      <c r="B269" s="70"/>
      <c r="C269" s="70" t="s">
        <v>163</v>
      </c>
      <c r="D269" s="405"/>
      <c r="E269" s="37"/>
      <c r="F269" s="37"/>
      <c r="G269" s="37"/>
      <c r="H269" s="37"/>
      <c r="I269" s="37"/>
    </row>
    <row r="271" spans="1:9" ht="12.75">
      <c r="A271"/>
      <c r="B271" s="101" t="s">
        <v>135</v>
      </c>
      <c r="C271" s="102"/>
      <c r="D271" s="406"/>
      <c r="E271" s="103" t="s">
        <v>143</v>
      </c>
      <c r="F271" s="103" t="s">
        <v>144</v>
      </c>
      <c r="G271" s="103" t="s">
        <v>146</v>
      </c>
      <c r="H271" s="103" t="s">
        <v>145</v>
      </c>
      <c r="I271" s="104" t="s">
        <v>147</v>
      </c>
    </row>
    <row r="272" spans="1:9" ht="32.25" customHeight="1">
      <c r="A272"/>
      <c r="B272" s="143">
        <v>1</v>
      </c>
      <c r="C272" s="149" t="s">
        <v>118</v>
      </c>
      <c r="D272" s="407"/>
      <c r="E272" s="57" t="str">
        <f>+IF(E257&gt;0,(E266+E265+E260)/E257,"-")</f>
        <v>-</v>
      </c>
      <c r="F272" s="57" t="str">
        <f>+IF(F257&gt;0,(F266+F265+F260)/F257,"-")</f>
        <v>-</v>
      </c>
      <c r="G272" s="57" t="str">
        <f>+IF(G257&gt;0,(G266+G265+G260)/G257,"-")</f>
        <v>-</v>
      </c>
      <c r="H272" s="57" t="str">
        <f>+IF(H257&gt;0,(H266+H265+H260)/H257,"-")</f>
        <v>-</v>
      </c>
      <c r="I272" s="58" t="str">
        <f>+IF(I257&gt;0,(I266+I265+I260)/I257,"-")</f>
        <v>-</v>
      </c>
    </row>
    <row r="273" spans="1:9" ht="39" customHeight="1">
      <c r="A273"/>
      <c r="B273" s="145">
        <v>2</v>
      </c>
      <c r="C273" s="150" t="s">
        <v>119</v>
      </c>
      <c r="D273" s="398"/>
      <c r="E273" s="47" t="s">
        <v>396</v>
      </c>
      <c r="F273" s="47" t="s">
        <v>396</v>
      </c>
      <c r="G273" s="47" t="s">
        <v>396</v>
      </c>
      <c r="H273" s="47" t="s">
        <v>396</v>
      </c>
      <c r="I273" s="48" t="s">
        <v>396</v>
      </c>
    </row>
    <row r="274" spans="1:9" ht="36" customHeight="1">
      <c r="A274"/>
      <c r="B274" s="147">
        <v>3</v>
      </c>
      <c r="C274" s="179" t="s">
        <v>120</v>
      </c>
      <c r="D274" s="399"/>
      <c r="E274" s="53" t="str">
        <f>+IF(E244&gt;0,(E247+E252+E253)/E244,"-")</f>
        <v>-</v>
      </c>
      <c r="F274" s="53" t="str">
        <f>+IF(F244&gt;0,(F247+F252+F253)/F244,"-")</f>
        <v>-</v>
      </c>
      <c r="G274" s="53" t="str">
        <f>+IF(G244&gt;0,(G247+G252+G253)/G244,"-")</f>
        <v>-</v>
      </c>
      <c r="H274" s="53" t="str">
        <f>+IF(H244&gt;0,(H247+H252+H253)/H244,"-")</f>
        <v>-</v>
      </c>
      <c r="I274" s="54" t="str">
        <f>+IF(I244&gt;0,(I247+I252+I253)/I244,"-")</f>
        <v>-</v>
      </c>
    </row>
    <row r="275" spans="2:14" ht="12.75">
      <c r="B275" s="11"/>
      <c r="C275" s="6"/>
      <c r="D275" s="391"/>
      <c r="E275" s="7"/>
      <c r="F275" s="7"/>
      <c r="G275" s="7"/>
      <c r="H275" s="7"/>
      <c r="I275" s="7"/>
      <c r="J275" s="7"/>
      <c r="K275" s="7"/>
      <c r="L275" s="7"/>
      <c r="M275" s="7"/>
      <c r="N275" s="7"/>
    </row>
    <row r="276" spans="1:9" ht="11.25" customHeight="1">
      <c r="A276"/>
      <c r="B276" s="88" t="s">
        <v>94</v>
      </c>
      <c r="C276" s="85"/>
      <c r="D276" s="180"/>
      <c r="E276" s="86"/>
      <c r="F276" s="86"/>
      <c r="G276" s="86"/>
      <c r="H276" s="86"/>
      <c r="I276" s="86"/>
    </row>
    <row r="277" spans="1:9" ht="11.25" customHeight="1">
      <c r="A277"/>
      <c r="B277" s="89" t="s">
        <v>95</v>
      </c>
      <c r="C277" s="90" t="s">
        <v>96</v>
      </c>
      <c r="D277" s="408"/>
      <c r="E277" s="91"/>
      <c r="F277" s="91"/>
      <c r="G277" s="91"/>
      <c r="H277" s="91"/>
      <c r="I277" s="92"/>
    </row>
    <row r="278" spans="1:9" ht="13.5" customHeight="1">
      <c r="A278"/>
      <c r="B278" s="196"/>
      <c r="C278" s="275"/>
      <c r="D278" s="409"/>
      <c r="E278" s="277"/>
      <c r="F278" s="277"/>
      <c r="G278" s="277"/>
      <c r="H278" s="277"/>
      <c r="I278" s="278"/>
    </row>
    <row r="279" spans="1:9" ht="12.75">
      <c r="A279"/>
      <c r="B279" s="236"/>
      <c r="C279" s="276"/>
      <c r="D279" s="410"/>
      <c r="E279" s="279"/>
      <c r="F279" s="279"/>
      <c r="G279" s="279"/>
      <c r="H279" s="279"/>
      <c r="I279" s="280"/>
    </row>
    <row r="280" spans="1:9" ht="13.5" customHeight="1">
      <c r="A280"/>
      <c r="B280" s="237"/>
      <c r="C280" s="281"/>
      <c r="D280" s="411"/>
      <c r="E280" s="282"/>
      <c r="F280" s="282"/>
      <c r="G280" s="282"/>
      <c r="H280" s="282"/>
      <c r="I280" s="283"/>
    </row>
    <row r="297" spans="2:9" ht="15">
      <c r="B297" s="65" t="str">
        <f>+Index!B15</f>
        <v>II.7. Enrollments by level of program (undergraduate/graduate)</v>
      </c>
      <c r="C297" s="66"/>
      <c r="D297" s="390"/>
      <c r="E297" s="67"/>
      <c r="F297" s="67"/>
      <c r="G297" s="67"/>
      <c r="H297" s="67"/>
      <c r="I297" s="67"/>
    </row>
    <row r="298" spans="2:9" ht="12.75">
      <c r="B298" s="6"/>
      <c r="C298" s="6"/>
      <c r="D298" s="391"/>
      <c r="E298" s="7"/>
      <c r="F298" s="7"/>
      <c r="G298" s="7"/>
      <c r="H298" s="7"/>
      <c r="I298" s="7"/>
    </row>
    <row r="299" spans="2:9" ht="13.5" thickBot="1">
      <c r="B299" s="22" t="s">
        <v>60</v>
      </c>
      <c r="C299" s="29"/>
      <c r="D299" s="420" t="s">
        <v>91</v>
      </c>
      <c r="E299" s="23" t="s">
        <v>143</v>
      </c>
      <c r="F299" s="23" t="s">
        <v>144</v>
      </c>
      <c r="G299" s="23" t="s">
        <v>146</v>
      </c>
      <c r="H299" s="23" t="s">
        <v>145</v>
      </c>
      <c r="I299" s="24" t="s">
        <v>147</v>
      </c>
    </row>
    <row r="300" spans="2:9" ht="12.75">
      <c r="B300" s="35" t="str">
        <f>+ca_1</f>
        <v>A. Private Institutions</v>
      </c>
      <c r="C300" s="78"/>
      <c r="D300" s="402"/>
      <c r="E300" s="215">
        <f>SUM(E301,E309)</f>
        <v>120777</v>
      </c>
      <c r="F300" s="215">
        <f>SUM(F301,F309)</f>
        <v>117863</v>
      </c>
      <c r="G300" s="215">
        <f>SUM(G301,G309)</f>
        <v>118538</v>
      </c>
      <c r="H300" s="215">
        <f>SUM(H301,H309)</f>
        <v>113910</v>
      </c>
      <c r="I300" s="216">
        <f>SUM(I301,I309)</f>
        <v>111653</v>
      </c>
    </row>
    <row r="301" spans="2:9" ht="12.75">
      <c r="B301" s="264"/>
      <c r="C301" s="69" t="s">
        <v>179</v>
      </c>
      <c r="D301" s="421"/>
      <c r="E301" s="383">
        <f>SUM(E302,E305)</f>
        <v>56534</v>
      </c>
      <c r="F301" s="384">
        <f>SUM(F302,F305)</f>
        <v>60550</v>
      </c>
      <c r="G301" s="384">
        <f>SUM(G302,G305)</f>
        <v>58827</v>
      </c>
      <c r="H301" s="384">
        <f>SUM(H302,H305)</f>
        <v>54409</v>
      </c>
      <c r="I301" s="385">
        <f>SUM(I302,I305)</f>
        <v>51467</v>
      </c>
    </row>
    <row r="302" spans="2:9" ht="12.75">
      <c r="B302" s="71"/>
      <c r="C302" s="69" t="str">
        <f>+p_1</f>
        <v>1. Undergraduate</v>
      </c>
      <c r="D302" s="421"/>
      <c r="E302" s="424">
        <f>SUM(E303:E304)</f>
        <v>55302</v>
      </c>
      <c r="F302" s="425">
        <f>SUM(F303:F304)</f>
        <v>59301</v>
      </c>
      <c r="G302" s="425">
        <f>SUM(G303:G304)</f>
        <v>57436</v>
      </c>
      <c r="H302" s="425">
        <f>SUM(H303:H304)</f>
        <v>52993</v>
      </c>
      <c r="I302" s="426">
        <f>SUM(I303:I304)</f>
        <v>50038</v>
      </c>
    </row>
    <row r="303" spans="2:9" ht="12.75">
      <c r="B303" s="71"/>
      <c r="C303" s="175" t="s">
        <v>183</v>
      </c>
      <c r="D303" s="421"/>
      <c r="E303" s="255">
        <v>54970</v>
      </c>
      <c r="F303" s="256">
        <v>59171</v>
      </c>
      <c r="G303" s="256">
        <v>57223</v>
      </c>
      <c r="H303" s="256">
        <v>52938</v>
      </c>
      <c r="I303" s="377">
        <v>50038</v>
      </c>
    </row>
    <row r="304" spans="2:9" ht="12.75">
      <c r="B304" s="71"/>
      <c r="C304" s="175" t="s">
        <v>184</v>
      </c>
      <c r="D304" s="421">
        <v>1</v>
      </c>
      <c r="E304" s="257">
        <v>332</v>
      </c>
      <c r="F304" s="258">
        <v>130</v>
      </c>
      <c r="G304" s="258">
        <v>213</v>
      </c>
      <c r="H304" s="258">
        <v>55</v>
      </c>
      <c r="I304" s="378">
        <v>0</v>
      </c>
    </row>
    <row r="305" spans="2:9" ht="12.75">
      <c r="B305" s="71"/>
      <c r="C305" s="69" t="str">
        <f>+p_2</f>
        <v>2. Graduate</v>
      </c>
      <c r="D305" s="421"/>
      <c r="E305" s="424">
        <f>SUM(E306:E308)</f>
        <v>1232</v>
      </c>
      <c r="F305" s="425">
        <f>SUM(F306:F308)</f>
        <v>1249</v>
      </c>
      <c r="G305" s="425">
        <f>SUM(G306:G308)</f>
        <v>1391</v>
      </c>
      <c r="H305" s="425">
        <f>SUM(H306:H308)</f>
        <v>1416</v>
      </c>
      <c r="I305" s="426">
        <f>SUM(I306:I308)</f>
        <v>1429</v>
      </c>
    </row>
    <row r="306" spans="2:9" ht="12.75">
      <c r="B306" s="71"/>
      <c r="C306" s="175" t="s">
        <v>121</v>
      </c>
      <c r="D306" s="421"/>
      <c r="E306" s="253" t="s">
        <v>396</v>
      </c>
      <c r="F306" s="254" t="s">
        <v>396</v>
      </c>
      <c r="G306" s="254" t="s">
        <v>396</v>
      </c>
      <c r="H306" s="254" t="s">
        <v>396</v>
      </c>
      <c r="I306" s="376" t="s">
        <v>396</v>
      </c>
    </row>
    <row r="307" spans="2:9" ht="12.75">
      <c r="B307" s="71"/>
      <c r="C307" s="175" t="s">
        <v>122</v>
      </c>
      <c r="D307" s="421"/>
      <c r="E307" s="255">
        <v>1015</v>
      </c>
      <c r="F307" s="256">
        <v>983</v>
      </c>
      <c r="G307" s="256">
        <v>1012</v>
      </c>
      <c r="H307" s="256">
        <v>1016</v>
      </c>
      <c r="I307" s="377">
        <v>1040</v>
      </c>
    </row>
    <row r="308" spans="2:9" ht="12.75">
      <c r="B308" s="71"/>
      <c r="C308" s="177" t="s">
        <v>139</v>
      </c>
      <c r="D308" s="421"/>
      <c r="E308" s="257">
        <v>217</v>
      </c>
      <c r="F308" s="258">
        <v>266</v>
      </c>
      <c r="G308" s="258">
        <v>379</v>
      </c>
      <c r="H308" s="258">
        <v>400</v>
      </c>
      <c r="I308" s="378">
        <v>389</v>
      </c>
    </row>
    <row r="309" spans="2:9" ht="12.75">
      <c r="B309" s="71"/>
      <c r="C309" s="69" t="s">
        <v>180</v>
      </c>
      <c r="D309" s="421"/>
      <c r="E309" s="386">
        <f>SUM(E310,E313)</f>
        <v>64243</v>
      </c>
      <c r="F309" s="387">
        <f>SUM(F310,F313)</f>
        <v>57313</v>
      </c>
      <c r="G309" s="387">
        <f>SUM(G310,G313)</f>
        <v>59711</v>
      </c>
      <c r="H309" s="387">
        <f>SUM(H310,H313)</f>
        <v>59501</v>
      </c>
      <c r="I309" s="388">
        <f>SUM(I310,I313)</f>
        <v>60186</v>
      </c>
    </row>
    <row r="310" spans="2:9" ht="12.75">
      <c r="B310" s="71"/>
      <c r="C310" s="69" t="str">
        <f>+p_1</f>
        <v>1. Undergraduate</v>
      </c>
      <c r="D310" s="421"/>
      <c r="E310" s="424">
        <f>SUM(E311:E312)</f>
        <v>63799</v>
      </c>
      <c r="F310" s="425">
        <f>SUM(F311:F312)</f>
        <v>56876</v>
      </c>
      <c r="G310" s="425">
        <f>SUM(G311:G312)</f>
        <v>59303</v>
      </c>
      <c r="H310" s="425">
        <f>SUM(H311:H312)</f>
        <v>59078</v>
      </c>
      <c r="I310" s="426">
        <f>SUM(I311:I312)</f>
        <v>59953</v>
      </c>
    </row>
    <row r="311" spans="2:9" ht="12.75">
      <c r="B311" s="71"/>
      <c r="C311" s="175" t="s">
        <v>183</v>
      </c>
      <c r="D311" s="421"/>
      <c r="E311" s="255">
        <v>57447</v>
      </c>
      <c r="F311" s="256">
        <v>54328</v>
      </c>
      <c r="G311" s="256">
        <v>54777</v>
      </c>
      <c r="H311" s="256">
        <v>53316</v>
      </c>
      <c r="I311" s="377">
        <v>53812</v>
      </c>
    </row>
    <row r="312" spans="2:9" ht="12.75">
      <c r="B312" s="71"/>
      <c r="C312" s="175" t="s">
        <v>184</v>
      </c>
      <c r="D312" s="421">
        <v>1</v>
      </c>
      <c r="E312" s="257">
        <v>6352</v>
      </c>
      <c r="F312" s="258">
        <v>2548</v>
      </c>
      <c r="G312" s="258">
        <v>4526</v>
      </c>
      <c r="H312" s="258">
        <v>5762</v>
      </c>
      <c r="I312" s="378">
        <v>6141</v>
      </c>
    </row>
    <row r="313" spans="2:9" ht="12.75">
      <c r="B313" s="71"/>
      <c r="C313" s="69" t="str">
        <f>+p_2</f>
        <v>2. Graduate</v>
      </c>
      <c r="D313" s="421">
        <v>2</v>
      </c>
      <c r="E313" s="427">
        <f>SUM(E314:E315)</f>
        <v>444</v>
      </c>
      <c r="F313" s="428">
        <f>SUM(F314:F315)</f>
        <v>437</v>
      </c>
      <c r="G313" s="428">
        <f>SUM(G314:G315)</f>
        <v>408</v>
      </c>
      <c r="H313" s="428">
        <f>SUM(H314:H315)</f>
        <v>423</v>
      </c>
      <c r="I313" s="429">
        <f>SUM(I314:I315)</f>
        <v>233</v>
      </c>
    </row>
    <row r="314" spans="2:9" ht="12.75">
      <c r="B314" s="71"/>
      <c r="C314" s="175" t="s">
        <v>181</v>
      </c>
      <c r="D314" s="421"/>
      <c r="E314" s="253">
        <v>260</v>
      </c>
      <c r="F314" s="254">
        <v>268</v>
      </c>
      <c r="G314" s="254">
        <v>265</v>
      </c>
      <c r="H314" s="254">
        <v>261</v>
      </c>
      <c r="I314" s="376">
        <v>125</v>
      </c>
    </row>
    <row r="315" spans="2:9" ht="12.75">
      <c r="B315" s="71"/>
      <c r="C315" s="177" t="s">
        <v>182</v>
      </c>
      <c r="D315" s="421"/>
      <c r="E315" s="257">
        <v>184</v>
      </c>
      <c r="F315" s="258">
        <v>169</v>
      </c>
      <c r="G315" s="258">
        <v>143</v>
      </c>
      <c r="H315" s="258">
        <v>162</v>
      </c>
      <c r="I315" s="378">
        <v>108</v>
      </c>
    </row>
    <row r="316" spans="2:9" ht="12.75">
      <c r="B316" s="36" t="str">
        <f>+ca_2</f>
        <v>B. Public Institutions</v>
      </c>
      <c r="C316" s="79"/>
      <c r="D316" s="422"/>
      <c r="E316" s="217">
        <f>SUM(E317,E325)</f>
        <v>224091</v>
      </c>
      <c r="F316" s="217">
        <f>SUM(F317,F325)</f>
        <v>236487</v>
      </c>
      <c r="G316" s="217">
        <f>SUM(G317,G325)</f>
        <v>252252</v>
      </c>
      <c r="H316" s="217">
        <f>SUM(H317,H325)</f>
        <v>270412</v>
      </c>
      <c r="I316" s="132">
        <f>SUM(I317,I325)</f>
        <v>280638</v>
      </c>
    </row>
    <row r="317" spans="2:9" ht="12.75">
      <c r="B317" s="264"/>
      <c r="C317" s="69" t="s">
        <v>179</v>
      </c>
      <c r="D317" s="421"/>
      <c r="E317" s="217">
        <f>SUM(E318,E321)</f>
        <v>151400</v>
      </c>
      <c r="F317" s="217">
        <f>SUM(F318,F321)</f>
        <v>156480</v>
      </c>
      <c r="G317" s="217">
        <f>SUM(G318,G321)</f>
        <v>161966</v>
      </c>
      <c r="H317" s="217">
        <f>SUM(H318,H321)</f>
        <v>168617</v>
      </c>
      <c r="I317" s="132">
        <f>SUM(I318,I321)</f>
        <v>172152</v>
      </c>
    </row>
    <row r="318" spans="2:9" ht="12.75">
      <c r="B318" s="264"/>
      <c r="C318" s="69" t="str">
        <f>+p_1</f>
        <v>1. Undergraduate</v>
      </c>
      <c r="D318" s="421"/>
      <c r="E318" s="424">
        <f>SUM(E319:E320)</f>
        <v>144055</v>
      </c>
      <c r="F318" s="425">
        <f>SUM(F319:F320)</f>
        <v>148671</v>
      </c>
      <c r="G318" s="425">
        <f>SUM(G319:G320)</f>
        <v>153238</v>
      </c>
      <c r="H318" s="425">
        <f>SUM(H319:H320)</f>
        <v>159691</v>
      </c>
      <c r="I318" s="426">
        <f>SUM(I319:I320)</f>
        <v>162428</v>
      </c>
    </row>
    <row r="319" spans="2:9" ht="12.75">
      <c r="B319" s="264"/>
      <c r="C319" s="175" t="s">
        <v>183</v>
      </c>
      <c r="D319" s="421"/>
      <c r="E319" s="255">
        <v>143501</v>
      </c>
      <c r="F319" s="256">
        <v>148280</v>
      </c>
      <c r="G319" s="256">
        <v>151140</v>
      </c>
      <c r="H319" s="256">
        <v>156612</v>
      </c>
      <c r="I319" s="377">
        <v>158442</v>
      </c>
    </row>
    <row r="320" spans="2:9" ht="12.75">
      <c r="B320" s="264"/>
      <c r="C320" s="175" t="s">
        <v>184</v>
      </c>
      <c r="D320" s="421">
        <v>1</v>
      </c>
      <c r="E320" s="255">
        <v>554</v>
      </c>
      <c r="F320" s="256">
        <v>391</v>
      </c>
      <c r="G320" s="256">
        <v>2098</v>
      </c>
      <c r="H320" s="256">
        <v>3079</v>
      </c>
      <c r="I320" s="377">
        <v>3986</v>
      </c>
    </row>
    <row r="321" spans="2:9" ht="12.75">
      <c r="B321" s="264"/>
      <c r="C321" s="69" t="str">
        <f>+p_2</f>
        <v>2. Graduate</v>
      </c>
      <c r="D321" s="421"/>
      <c r="E321" s="430">
        <f>SUM(E322:E324)</f>
        <v>7345</v>
      </c>
      <c r="F321" s="431">
        <f>SUM(F322:F324)</f>
        <v>7809</v>
      </c>
      <c r="G321" s="431">
        <f>SUM(G322:G324)</f>
        <v>8728</v>
      </c>
      <c r="H321" s="431">
        <f>SUM(H322:H324)</f>
        <v>8926</v>
      </c>
      <c r="I321" s="432">
        <f>SUM(I322:I324)</f>
        <v>9724</v>
      </c>
    </row>
    <row r="322" spans="2:9" ht="12.75">
      <c r="B322" s="264"/>
      <c r="C322" s="175" t="s">
        <v>121</v>
      </c>
      <c r="D322" s="421"/>
      <c r="E322" s="255" t="s">
        <v>396</v>
      </c>
      <c r="F322" s="256" t="s">
        <v>396</v>
      </c>
      <c r="G322" s="256" t="s">
        <v>396</v>
      </c>
      <c r="H322" s="256" t="s">
        <v>396</v>
      </c>
      <c r="I322" s="377" t="s">
        <v>396</v>
      </c>
    </row>
    <row r="323" spans="2:9" ht="12.75">
      <c r="B323" s="264"/>
      <c r="C323" s="175" t="s">
        <v>122</v>
      </c>
      <c r="D323" s="421"/>
      <c r="E323" s="255">
        <v>6173</v>
      </c>
      <c r="F323" s="256">
        <v>6590</v>
      </c>
      <c r="G323" s="256">
        <v>7448</v>
      </c>
      <c r="H323" s="256">
        <v>7315</v>
      </c>
      <c r="I323" s="377">
        <v>7380</v>
      </c>
    </row>
    <row r="324" spans="2:9" ht="12.75">
      <c r="B324" s="264"/>
      <c r="C324" s="177" t="s">
        <v>139</v>
      </c>
      <c r="D324" s="421"/>
      <c r="E324" s="257">
        <v>1172</v>
      </c>
      <c r="F324" s="258">
        <v>1219</v>
      </c>
      <c r="G324" s="258">
        <v>1280</v>
      </c>
      <c r="H324" s="258">
        <v>1611</v>
      </c>
      <c r="I324" s="378">
        <v>2344</v>
      </c>
    </row>
    <row r="325" spans="2:9" ht="12.75">
      <c r="B325" s="264"/>
      <c r="C325" s="177" t="s">
        <v>180</v>
      </c>
      <c r="D325" s="421"/>
      <c r="E325" s="158">
        <f>SUM(E326,E329)</f>
        <v>72691</v>
      </c>
      <c r="F325" s="158">
        <f>SUM(F326,F329)</f>
        <v>80007</v>
      </c>
      <c r="G325" s="158">
        <f>SUM(G326,G329)</f>
        <v>90286</v>
      </c>
      <c r="H325" s="158">
        <f>SUM(H326,H329)</f>
        <v>101795</v>
      </c>
      <c r="I325" s="299">
        <f>SUM(I326,I329)</f>
        <v>108486</v>
      </c>
    </row>
    <row r="326" spans="2:9" ht="12.75">
      <c r="B326" s="71"/>
      <c r="C326" s="69" t="str">
        <f>+p_1</f>
        <v>1. Undergraduate</v>
      </c>
      <c r="D326" s="421"/>
      <c r="E326" s="198">
        <f>SUM(E327:E328)</f>
        <v>72691</v>
      </c>
      <c r="F326" s="198">
        <f>SUM(F327:F328)</f>
        <v>80007</v>
      </c>
      <c r="G326" s="198">
        <f>SUM(G327:G328)</f>
        <v>90286</v>
      </c>
      <c r="H326" s="198">
        <f>SUM(H327:H328)</f>
        <v>101795</v>
      </c>
      <c r="I326" s="219">
        <f>SUM(I327:I328)</f>
        <v>108486</v>
      </c>
    </row>
    <row r="327" spans="2:9" ht="12.75">
      <c r="B327" s="71"/>
      <c r="C327" s="175" t="s">
        <v>183</v>
      </c>
      <c r="D327" s="421"/>
      <c r="E327" s="125">
        <v>62961</v>
      </c>
      <c r="F327" s="125">
        <v>75146</v>
      </c>
      <c r="G327" s="125">
        <v>86427</v>
      </c>
      <c r="H327" s="125">
        <v>94976</v>
      </c>
      <c r="I327" s="353">
        <v>101048</v>
      </c>
    </row>
    <row r="328" spans="2:9" ht="12.75">
      <c r="B328" s="71"/>
      <c r="C328" s="175" t="s">
        <v>184</v>
      </c>
      <c r="D328" s="421">
        <v>1</v>
      </c>
      <c r="E328" s="125">
        <v>9730</v>
      </c>
      <c r="F328" s="125">
        <v>4861</v>
      </c>
      <c r="G328" s="125">
        <v>3859</v>
      </c>
      <c r="H328" s="125">
        <v>6819</v>
      </c>
      <c r="I328" s="353">
        <v>7438</v>
      </c>
    </row>
    <row r="329" spans="2:9" ht="12.75">
      <c r="B329" s="71"/>
      <c r="C329" s="69" t="str">
        <f>+p_2</f>
        <v>2. Graduate</v>
      </c>
      <c r="D329" s="421">
        <v>2</v>
      </c>
      <c r="E329" s="357">
        <f>SUM(E330:E331)</f>
        <v>0</v>
      </c>
      <c r="F329" s="357">
        <f>SUM(F330:F331)</f>
        <v>0</v>
      </c>
      <c r="G329" s="357">
        <f>SUM(G330:G331)</f>
        <v>0</v>
      </c>
      <c r="H329" s="357">
        <f>SUM(H330:H331)</f>
        <v>0</v>
      </c>
      <c r="I329" s="358">
        <f>SUM(I330:I331)</f>
        <v>0</v>
      </c>
    </row>
    <row r="330" spans="2:9" ht="12.75">
      <c r="B330" s="71"/>
      <c r="C330" s="175" t="s">
        <v>181</v>
      </c>
      <c r="D330" s="421"/>
      <c r="E330" s="125">
        <v>0</v>
      </c>
      <c r="F330" s="125">
        <v>0</v>
      </c>
      <c r="G330" s="125">
        <v>0</v>
      </c>
      <c r="H330" s="125">
        <v>0</v>
      </c>
      <c r="I330" s="353">
        <v>0</v>
      </c>
    </row>
    <row r="331" spans="2:9" ht="12.75">
      <c r="B331" s="71"/>
      <c r="C331" s="177" t="s">
        <v>182</v>
      </c>
      <c r="D331" s="421"/>
      <c r="E331" s="131">
        <v>0</v>
      </c>
      <c r="F331" s="125">
        <v>0</v>
      </c>
      <c r="G331" s="125">
        <v>0</v>
      </c>
      <c r="H331" s="125">
        <v>0</v>
      </c>
      <c r="I331" s="353">
        <v>0</v>
      </c>
    </row>
    <row r="332" spans="2:9" ht="12.75">
      <c r="B332" s="36" t="str">
        <f>+ca_3</f>
        <v>C.Total (private and public) </v>
      </c>
      <c r="C332" s="36"/>
      <c r="D332" s="314"/>
      <c r="E332" s="217">
        <f>SUM(E333,E336)</f>
        <v>344868</v>
      </c>
      <c r="F332" s="217">
        <f>SUM(F333,F336)</f>
        <v>354350</v>
      </c>
      <c r="G332" s="217">
        <f>SUM(G333,G336)</f>
        <v>370790</v>
      </c>
      <c r="H332" s="217">
        <f>SUM(H333,H336)</f>
        <v>384322</v>
      </c>
      <c r="I332" s="132">
        <f>SUM(I333,I336)</f>
        <v>392291</v>
      </c>
    </row>
    <row r="333" spans="2:9" ht="12.75">
      <c r="B333" s="264"/>
      <c r="C333" s="69" t="str">
        <f>+p_1</f>
        <v>1. Undergraduate</v>
      </c>
      <c r="D333" s="421"/>
      <c r="E333" s="357">
        <f>SUM(E334:E335)</f>
        <v>335847</v>
      </c>
      <c r="F333" s="357">
        <f>SUM(F334:F335)</f>
        <v>344855</v>
      </c>
      <c r="G333" s="357">
        <f>SUM(G334:G335)</f>
        <v>360263</v>
      </c>
      <c r="H333" s="357">
        <f>SUM(H334:H335)</f>
        <v>373557</v>
      </c>
      <c r="I333" s="358">
        <f>SUM(I334:I335)</f>
        <v>380905</v>
      </c>
    </row>
    <row r="334" spans="2:9" ht="12.75">
      <c r="B334" s="264"/>
      <c r="C334" s="175" t="s">
        <v>183</v>
      </c>
      <c r="D334" s="421"/>
      <c r="E334" s="125">
        <f aca="true" t="shared" si="2" ref="E334:I335">SUM(E327,E319,E311,E303)</f>
        <v>318879</v>
      </c>
      <c r="F334" s="125">
        <f t="shared" si="2"/>
        <v>336925</v>
      </c>
      <c r="G334" s="125">
        <f t="shared" si="2"/>
        <v>349567</v>
      </c>
      <c r="H334" s="125">
        <f t="shared" si="2"/>
        <v>357842</v>
      </c>
      <c r="I334" s="353">
        <f t="shared" si="2"/>
        <v>363340</v>
      </c>
    </row>
    <row r="335" spans="2:9" ht="12.75">
      <c r="B335" s="264"/>
      <c r="C335" s="175" t="s">
        <v>184</v>
      </c>
      <c r="D335" s="421">
        <v>1</v>
      </c>
      <c r="E335" s="125">
        <f t="shared" si="2"/>
        <v>16968</v>
      </c>
      <c r="F335" s="125">
        <f t="shared" si="2"/>
        <v>7930</v>
      </c>
      <c r="G335" s="125">
        <f t="shared" si="2"/>
        <v>10696</v>
      </c>
      <c r="H335" s="125">
        <f t="shared" si="2"/>
        <v>15715</v>
      </c>
      <c r="I335" s="353">
        <f t="shared" si="2"/>
        <v>17565</v>
      </c>
    </row>
    <row r="336" spans="2:9" ht="12.75">
      <c r="B336" s="71"/>
      <c r="C336" s="69" t="str">
        <f>+p_2</f>
        <v>2. Graduate</v>
      </c>
      <c r="D336" s="421"/>
      <c r="E336" s="357">
        <f>SUM(E338:E339)</f>
        <v>9021</v>
      </c>
      <c r="F336" s="357">
        <f>SUM(F338:F339)</f>
        <v>9495</v>
      </c>
      <c r="G336" s="357">
        <f>SUM(G338:G339)</f>
        <v>10527</v>
      </c>
      <c r="H336" s="357">
        <f>SUM(H338:H339)</f>
        <v>10765</v>
      </c>
      <c r="I336" s="358">
        <f>SUM(I338:I339)</f>
        <v>11386</v>
      </c>
    </row>
    <row r="337" spans="2:9" ht="12.75">
      <c r="B337" s="71"/>
      <c r="C337" s="175" t="s">
        <v>121</v>
      </c>
      <c r="D337" s="421"/>
      <c r="E337" s="125" t="s">
        <v>396</v>
      </c>
      <c r="F337" s="125" t="s">
        <v>396</v>
      </c>
      <c r="G337" s="125" t="s">
        <v>396</v>
      </c>
      <c r="H337" s="125" t="s">
        <v>396</v>
      </c>
      <c r="I337" s="353" t="s">
        <v>396</v>
      </c>
    </row>
    <row r="338" spans="2:9" ht="12.75">
      <c r="B338" s="71"/>
      <c r="C338" s="175" t="s">
        <v>122</v>
      </c>
      <c r="D338" s="421"/>
      <c r="E338" s="125">
        <f aca="true" t="shared" si="3" ref="E338:I339">SUM(E330,E323,E314,E307,)</f>
        <v>7448</v>
      </c>
      <c r="F338" s="125">
        <f t="shared" si="3"/>
        <v>7841</v>
      </c>
      <c r="G338" s="125">
        <f t="shared" si="3"/>
        <v>8725</v>
      </c>
      <c r="H338" s="125">
        <f t="shared" si="3"/>
        <v>8592</v>
      </c>
      <c r="I338" s="353">
        <f t="shared" si="3"/>
        <v>8545</v>
      </c>
    </row>
    <row r="339" spans="2:9" ht="12.75">
      <c r="B339" s="71"/>
      <c r="C339" s="177" t="s">
        <v>139</v>
      </c>
      <c r="D339" s="421"/>
      <c r="E339" s="125">
        <f t="shared" si="3"/>
        <v>1573</v>
      </c>
      <c r="F339" s="125">
        <f t="shared" si="3"/>
        <v>1654</v>
      </c>
      <c r="G339" s="125">
        <f t="shared" si="3"/>
        <v>1802</v>
      </c>
      <c r="H339" s="125">
        <f t="shared" si="3"/>
        <v>2173</v>
      </c>
      <c r="I339" s="353">
        <f t="shared" si="3"/>
        <v>2841</v>
      </c>
    </row>
    <row r="340" spans="2:9" ht="12.75">
      <c r="B340" s="75"/>
      <c r="C340" s="197"/>
      <c r="D340" s="423"/>
      <c r="E340" s="379"/>
      <c r="F340" s="379"/>
      <c r="G340" s="379"/>
      <c r="H340" s="379"/>
      <c r="I340" s="380"/>
    </row>
    <row r="341" ht="12.75">
      <c r="B341" s="11"/>
    </row>
    <row r="342" spans="1:9" ht="12.75">
      <c r="A342"/>
      <c r="B342" s="101" t="s">
        <v>135</v>
      </c>
      <c r="C342" s="102"/>
      <c r="D342" s="406"/>
      <c r="E342" s="103" t="s">
        <v>143</v>
      </c>
      <c r="F342" s="103" t="s">
        <v>144</v>
      </c>
      <c r="G342" s="103" t="s">
        <v>146</v>
      </c>
      <c r="H342" s="103" t="s">
        <v>145</v>
      </c>
      <c r="I342" s="104" t="s">
        <v>147</v>
      </c>
    </row>
    <row r="343" spans="1:9" ht="32.25" customHeight="1">
      <c r="A343"/>
      <c r="B343" s="143">
        <v>1</v>
      </c>
      <c r="C343" s="149" t="s">
        <v>123</v>
      </c>
      <c r="D343" s="407"/>
      <c r="E343" s="57">
        <f>E333/E332</f>
        <v>0.9738421656981802</v>
      </c>
      <c r="F343" s="57">
        <f>F333/F332</f>
        <v>0.9732044588683505</v>
      </c>
      <c r="G343" s="57">
        <f>G333/G332</f>
        <v>0.9716092667008279</v>
      </c>
      <c r="H343" s="57">
        <f>H333/H332</f>
        <v>0.9719896336925807</v>
      </c>
      <c r="I343" s="58">
        <f>I333/I332</f>
        <v>0.9709756277865156</v>
      </c>
    </row>
    <row r="344" spans="1:9" ht="39" customHeight="1">
      <c r="A344"/>
      <c r="B344" s="145">
        <v>2</v>
      </c>
      <c r="C344" s="150" t="s">
        <v>124</v>
      </c>
      <c r="D344" s="398"/>
      <c r="E344" s="47">
        <f>SUM(E302,E310)/E300</f>
        <v>0.9861231857058878</v>
      </c>
      <c r="F344" s="47">
        <f>SUM(F302,F310)/F300</f>
        <v>0.9856952563569568</v>
      </c>
      <c r="G344" s="47">
        <f>SUM(G302,G310)/G300</f>
        <v>0.9848234321483407</v>
      </c>
      <c r="H344" s="47">
        <f>SUM(H302,H310)/H300</f>
        <v>0.9838556755333158</v>
      </c>
      <c r="I344" s="48">
        <f>SUM(I302,I310)/I300</f>
        <v>0.9851145961147484</v>
      </c>
    </row>
    <row r="345" spans="1:9" ht="36" customHeight="1">
      <c r="A345"/>
      <c r="B345" s="147">
        <v>3</v>
      </c>
      <c r="C345" s="179" t="s">
        <v>125</v>
      </c>
      <c r="D345" s="399"/>
      <c r="E345" s="53">
        <f>SUM(E326,E318)/E316</f>
        <v>0.9672231370291533</v>
      </c>
      <c r="F345" s="53">
        <f>SUM(F326,F318)/F316</f>
        <v>0.9669791574166867</v>
      </c>
      <c r="G345" s="53">
        <f>SUM(G326,G318)/G316</f>
        <v>0.965399679685394</v>
      </c>
      <c r="H345" s="53">
        <f>SUM(H326,H318)/H316</f>
        <v>0.9669911098619883</v>
      </c>
      <c r="I345" s="54">
        <f>SUM(I326,I318)/I316</f>
        <v>0.9653503802051041</v>
      </c>
    </row>
    <row r="346" spans="2:14" ht="12.75">
      <c r="B346" s="11"/>
      <c r="C346" s="6"/>
      <c r="D346" s="391"/>
      <c r="E346" s="7"/>
      <c r="F346" s="7"/>
      <c r="G346" s="7"/>
      <c r="H346" s="7"/>
      <c r="I346" s="7"/>
      <c r="J346" s="7"/>
      <c r="K346" s="7"/>
      <c r="L346" s="7"/>
      <c r="M346" s="7"/>
      <c r="N346" s="7"/>
    </row>
    <row r="347" spans="1:9" ht="11.25" customHeight="1">
      <c r="A347"/>
      <c r="B347" s="88" t="s">
        <v>94</v>
      </c>
      <c r="C347" s="85"/>
      <c r="D347" s="180"/>
      <c r="E347" s="86"/>
      <c r="F347" s="86"/>
      <c r="G347" s="86"/>
      <c r="H347" s="86"/>
      <c r="I347" s="87"/>
    </row>
    <row r="348" spans="1:9" ht="11.25" customHeight="1">
      <c r="A348"/>
      <c r="B348" s="89" t="s">
        <v>95</v>
      </c>
      <c r="C348" s="90" t="s">
        <v>96</v>
      </c>
      <c r="D348" s="408"/>
      <c r="E348" s="91"/>
      <c r="F348" s="91"/>
      <c r="G348" s="91"/>
      <c r="H348" s="91"/>
      <c r="I348" s="92"/>
    </row>
    <row r="349" spans="1:9" ht="42.75" customHeight="1">
      <c r="A349"/>
      <c r="B349" s="381">
        <v>1</v>
      </c>
      <c r="C349" s="506" t="s">
        <v>401</v>
      </c>
      <c r="D349" s="507"/>
      <c r="E349" s="507"/>
      <c r="F349" s="507"/>
      <c r="G349" s="507"/>
      <c r="H349" s="507"/>
      <c r="I349" s="508"/>
    </row>
    <row r="350" spans="1:9" ht="32.25" customHeight="1">
      <c r="A350"/>
      <c r="B350" s="382">
        <v>2</v>
      </c>
      <c r="C350" s="509" t="s">
        <v>328</v>
      </c>
      <c r="D350" s="510"/>
      <c r="E350" s="510"/>
      <c r="F350" s="510"/>
      <c r="G350" s="510"/>
      <c r="H350" s="510"/>
      <c r="I350" s="511"/>
    </row>
    <row r="351" spans="1:9" ht="13.5" customHeight="1">
      <c r="A351"/>
      <c r="B351" s="80"/>
      <c r="C351" s="276"/>
      <c r="D351" s="410"/>
      <c r="E351" s="279"/>
      <c r="F351" s="279"/>
      <c r="G351" s="279"/>
      <c r="H351" s="279"/>
      <c r="I351" s="280"/>
    </row>
    <row r="352" spans="1:9" ht="13.5" customHeight="1">
      <c r="A352"/>
      <c r="B352" s="82"/>
      <c r="C352" s="281"/>
      <c r="D352" s="411"/>
      <c r="E352" s="282"/>
      <c r="F352" s="282"/>
      <c r="G352" s="282"/>
      <c r="H352" s="282"/>
      <c r="I352" s="283"/>
    </row>
    <row r="353" ht="13.5" customHeight="1">
      <c r="A353"/>
    </row>
    <row r="354" ht="13.5" customHeight="1">
      <c r="A354"/>
    </row>
  </sheetData>
  <mergeCells count="10">
    <mergeCell ref="C349:I349"/>
    <mergeCell ref="C350:I350"/>
    <mergeCell ref="C32:I32"/>
    <mergeCell ref="C33:I33"/>
    <mergeCell ref="C34:I34"/>
    <mergeCell ref="C126:I126"/>
    <mergeCell ref="C127:I127"/>
    <mergeCell ref="C128:I128"/>
    <mergeCell ref="C36:M36"/>
    <mergeCell ref="C37:M37"/>
  </mergeCells>
  <printOptions horizontalCentered="1" verticalCentered="1"/>
  <pageMargins left="0.75" right="0.75" top="1" bottom="1" header="0" footer="0"/>
  <pageSetup horizontalDpi="600" verticalDpi="600" orientation="landscape" r:id="rId2"/>
  <rowBreaks count="3" manualBreakCount="3">
    <brk id="40" max="255" man="1"/>
    <brk id="94" max="12" man="1"/>
    <brk id="143" max="12" man="1"/>
  </rowBreaks>
  <drawing r:id="rId1"/>
</worksheet>
</file>

<file path=xl/worksheets/sheet4.xml><?xml version="1.0" encoding="utf-8"?>
<worksheet xmlns="http://schemas.openxmlformats.org/spreadsheetml/2006/main" xmlns:r="http://schemas.openxmlformats.org/officeDocument/2006/relationships">
  <sheetPr codeName="Hoja5"/>
  <dimension ref="A3:N156"/>
  <sheetViews>
    <sheetView showGridLines="0" showZeros="0" workbookViewId="0" topLeftCell="A1">
      <selection activeCell="L134" sqref="L134"/>
    </sheetView>
  </sheetViews>
  <sheetFormatPr defaultColWidth="9.140625" defaultRowHeight="12.75"/>
  <cols>
    <col min="1" max="1" width="1.7109375" style="0" customWidth="1"/>
    <col min="2" max="2" width="6.57421875" style="0" customWidth="1"/>
    <col min="3" max="3" width="27.7109375" style="0" customWidth="1"/>
    <col min="4" max="4" width="5.140625" style="188" customWidth="1"/>
    <col min="14" max="14" width="2.421875" style="0" customWidth="1"/>
    <col min="15" max="16384" width="11.421875" style="0" customWidth="1"/>
  </cols>
  <sheetData>
    <row r="3" spans="2:9" ht="15">
      <c r="B3" s="65" t="str">
        <f>+Index!B18</f>
        <v>III.1. Faculty by type of institution</v>
      </c>
      <c r="C3" s="66"/>
      <c r="D3" s="67"/>
      <c r="E3" s="67"/>
      <c r="F3" s="67"/>
      <c r="G3" s="67"/>
      <c r="H3" s="67"/>
      <c r="I3" s="67"/>
    </row>
    <row r="4" spans="2:9" ht="12.75">
      <c r="B4" s="6"/>
      <c r="C4" s="6"/>
      <c r="D4" s="7"/>
      <c r="E4" s="7"/>
      <c r="F4" s="7"/>
      <c r="G4" s="7"/>
      <c r="H4" s="7"/>
      <c r="I4" s="7"/>
    </row>
    <row r="5" spans="2:9" ht="13.5" thickBot="1">
      <c r="B5" s="22" t="s">
        <v>60</v>
      </c>
      <c r="C5" s="29"/>
      <c r="D5" s="180" t="s">
        <v>91</v>
      </c>
      <c r="E5" s="23" t="s">
        <v>143</v>
      </c>
      <c r="F5" s="23" t="s">
        <v>144</v>
      </c>
      <c r="G5" s="23" t="s">
        <v>146</v>
      </c>
      <c r="H5" s="23" t="s">
        <v>145</v>
      </c>
      <c r="I5" s="24" t="s">
        <v>147</v>
      </c>
    </row>
    <row r="6" spans="2:9" s="135" customFormat="1" ht="12.75">
      <c r="B6" s="35" t="str">
        <f>+ca_1</f>
        <v>A. Private Institutions</v>
      </c>
      <c r="C6" s="30"/>
      <c r="D6" s="181"/>
      <c r="E6" s="8"/>
      <c r="F6" s="8"/>
      <c r="G6" s="8"/>
      <c r="H6" s="8"/>
      <c r="I6" s="25"/>
    </row>
    <row r="7" spans="2:9" ht="12.75">
      <c r="B7" s="71"/>
      <c r="C7" s="72" t="str">
        <f>+t_1</f>
        <v>1. Universities</v>
      </c>
      <c r="D7" s="182"/>
      <c r="E7" s="178"/>
      <c r="F7" s="178"/>
      <c r="G7" s="178"/>
      <c r="H7" s="178"/>
      <c r="I7" s="164"/>
    </row>
    <row r="8" spans="2:9" ht="12.75">
      <c r="B8" s="71"/>
      <c r="C8" s="246"/>
      <c r="D8" s="182"/>
      <c r="E8" s="113"/>
      <c r="F8" s="114"/>
      <c r="G8" s="114"/>
      <c r="H8" s="114"/>
      <c r="I8" s="115"/>
    </row>
    <row r="9" spans="2:9" ht="12.75">
      <c r="B9" s="71"/>
      <c r="C9" s="246"/>
      <c r="D9" s="182"/>
      <c r="E9" s="116"/>
      <c r="F9" s="117"/>
      <c r="G9" s="117"/>
      <c r="H9" s="117"/>
      <c r="I9" s="118"/>
    </row>
    <row r="10" spans="2:9" ht="12.75">
      <c r="B10" s="71"/>
      <c r="C10" s="246"/>
      <c r="D10" s="182"/>
      <c r="E10" s="119"/>
      <c r="F10" s="120"/>
      <c r="G10" s="120"/>
      <c r="H10" s="120"/>
      <c r="I10" s="121"/>
    </row>
    <row r="11" spans="2:9" ht="12.75">
      <c r="B11" s="71"/>
      <c r="C11" s="72" t="str">
        <f>+t_2</f>
        <v>2. Non-university postsecondary</v>
      </c>
      <c r="D11" s="182"/>
      <c r="E11" s="173">
        <v>0</v>
      </c>
      <c r="F11" s="174">
        <v>0</v>
      </c>
      <c r="G11" s="174">
        <v>0</v>
      </c>
      <c r="H11" s="174">
        <v>0</v>
      </c>
      <c r="I11" s="27">
        <v>0</v>
      </c>
    </row>
    <row r="12" spans="2:9" ht="12.75">
      <c r="B12" s="71"/>
      <c r="C12" s="246"/>
      <c r="D12" s="182"/>
      <c r="E12" s="170"/>
      <c r="F12" s="171"/>
      <c r="G12" s="171"/>
      <c r="H12" s="171"/>
      <c r="I12" s="172"/>
    </row>
    <row r="13" spans="2:9" ht="12.75">
      <c r="B13" s="71"/>
      <c r="C13" s="246"/>
      <c r="D13" s="182"/>
      <c r="E13" s="19"/>
      <c r="F13" s="13"/>
      <c r="G13" s="13"/>
      <c r="H13" s="13"/>
      <c r="I13" s="26"/>
    </row>
    <row r="14" spans="2:9" s="135" customFormat="1" ht="12.75">
      <c r="B14" s="71"/>
      <c r="C14" s="246"/>
      <c r="D14" s="182"/>
      <c r="E14" s="19"/>
      <c r="F14" s="13"/>
      <c r="G14" s="13"/>
      <c r="H14" s="13"/>
      <c r="I14" s="26"/>
    </row>
    <row r="15" spans="2:9" ht="12.75">
      <c r="B15" s="36" t="str">
        <f>+ca_2</f>
        <v>B. Public Institutions</v>
      </c>
      <c r="C15" s="31"/>
      <c r="D15" s="176"/>
      <c r="E15" s="9"/>
      <c r="F15" s="9"/>
      <c r="G15" s="9"/>
      <c r="H15" s="9"/>
      <c r="I15" s="27"/>
    </row>
    <row r="16" spans="2:9" ht="12.75">
      <c r="B16" s="71"/>
      <c r="C16" s="72" t="str">
        <f>+t_1</f>
        <v>1. Universities</v>
      </c>
      <c r="D16" s="182"/>
      <c r="E16" s="178"/>
      <c r="F16" s="178"/>
      <c r="G16" s="178"/>
      <c r="H16" s="178"/>
      <c r="I16" s="164"/>
    </row>
    <row r="17" spans="2:9" ht="12.75">
      <c r="B17" s="71"/>
      <c r="C17" s="246"/>
      <c r="D17" s="182"/>
      <c r="E17" s="113"/>
      <c r="F17" s="114"/>
      <c r="G17" s="114"/>
      <c r="H17" s="114"/>
      <c r="I17" s="115"/>
    </row>
    <row r="18" spans="2:9" ht="12.75">
      <c r="B18" s="71"/>
      <c r="C18" s="246"/>
      <c r="D18" s="182"/>
      <c r="E18" s="116"/>
      <c r="F18" s="117"/>
      <c r="G18" s="117"/>
      <c r="H18" s="117"/>
      <c r="I18" s="118"/>
    </row>
    <row r="19" spans="2:9" ht="12.75">
      <c r="B19" s="71"/>
      <c r="C19" s="246"/>
      <c r="D19" s="182"/>
      <c r="E19" s="119"/>
      <c r="F19" s="120"/>
      <c r="G19" s="120"/>
      <c r="H19" s="120"/>
      <c r="I19" s="121"/>
    </row>
    <row r="20" spans="2:9" ht="12.75">
      <c r="B20" s="71"/>
      <c r="C20" s="72" t="str">
        <f>+t_2</f>
        <v>2. Non-university postsecondary</v>
      </c>
      <c r="D20" s="182"/>
      <c r="E20" s="173"/>
      <c r="F20" s="174"/>
      <c r="G20" s="174"/>
      <c r="H20" s="174"/>
      <c r="I20" s="27"/>
    </row>
    <row r="21" spans="2:9" ht="12.75">
      <c r="B21" s="71"/>
      <c r="C21" s="246"/>
      <c r="D21" s="182"/>
      <c r="E21" s="170"/>
      <c r="F21" s="171"/>
      <c r="G21" s="171"/>
      <c r="H21" s="171"/>
      <c r="I21" s="172"/>
    </row>
    <row r="22" spans="1:9" s="135" customFormat="1" ht="12.75">
      <c r="A22" s="3"/>
      <c r="B22" s="71"/>
      <c r="C22" s="246"/>
      <c r="D22" s="182"/>
      <c r="E22" s="19"/>
      <c r="F22" s="13"/>
      <c r="G22" s="13"/>
      <c r="H22" s="13"/>
      <c r="I22" s="26"/>
    </row>
    <row r="23" spans="1:9" ht="12.75">
      <c r="A23" s="2"/>
      <c r="B23" s="71"/>
      <c r="C23" s="246"/>
      <c r="D23" s="182"/>
      <c r="E23" s="19"/>
      <c r="F23" s="13"/>
      <c r="G23" s="13"/>
      <c r="H23" s="13"/>
      <c r="I23" s="26"/>
    </row>
    <row r="24" spans="1:9" ht="12.75">
      <c r="A24" s="2"/>
      <c r="B24" s="161" t="str">
        <f>+ca_3</f>
        <v>C.Total (private and public) </v>
      </c>
      <c r="C24" s="162"/>
      <c r="D24" s="183"/>
      <c r="E24" s="163">
        <f>+E25+E29</f>
        <v>0</v>
      </c>
      <c r="F24" s="163">
        <f>+F25+F29</f>
        <v>0</v>
      </c>
      <c r="G24" s="163">
        <f>+G25+G29</f>
        <v>0</v>
      </c>
      <c r="H24" s="163">
        <f>+H25+H29</f>
        <v>0</v>
      </c>
      <c r="I24" s="164">
        <f>+I25+I29</f>
        <v>0</v>
      </c>
    </row>
    <row r="25" spans="1:9" ht="12.75">
      <c r="A25" s="2"/>
      <c r="B25" s="165"/>
      <c r="C25" s="166" t="str">
        <f>+t_1</f>
        <v>1. Universities</v>
      </c>
      <c r="D25" s="184"/>
      <c r="E25" s="168">
        <f>+E7+E16</f>
        <v>0</v>
      </c>
      <c r="F25" s="168">
        <f>+F7+F16</f>
        <v>0</v>
      </c>
      <c r="G25" s="168">
        <f>+G7+G16</f>
        <v>0</v>
      </c>
      <c r="H25" s="168">
        <f>+H7+H16</f>
        <v>0</v>
      </c>
      <c r="I25" s="169">
        <f>+I7+I16</f>
        <v>0</v>
      </c>
    </row>
    <row r="26" spans="1:9" ht="12.75">
      <c r="A26" s="2"/>
      <c r="B26" s="71"/>
      <c r="C26" s="72"/>
      <c r="D26" s="185"/>
      <c r="E26" s="73"/>
      <c r="F26" s="73"/>
      <c r="G26" s="73"/>
      <c r="H26" s="73"/>
      <c r="I26" s="108"/>
    </row>
    <row r="27" spans="1:9" ht="12.75">
      <c r="A27" s="2"/>
      <c r="B27" s="71"/>
      <c r="C27" s="72"/>
      <c r="D27" s="185"/>
      <c r="E27" s="73"/>
      <c r="F27" s="73"/>
      <c r="G27" s="73"/>
      <c r="H27" s="73"/>
      <c r="I27" s="108"/>
    </row>
    <row r="28" spans="1:9" ht="12.75">
      <c r="A28" s="2"/>
      <c r="B28" s="71"/>
      <c r="C28" s="72"/>
      <c r="D28" s="185"/>
      <c r="E28" s="73"/>
      <c r="F28" s="73"/>
      <c r="G28" s="73"/>
      <c r="H28" s="73"/>
      <c r="I28" s="108"/>
    </row>
    <row r="29" spans="1:9" ht="12.75">
      <c r="A29" s="2"/>
      <c r="B29" s="71"/>
      <c r="C29" s="72" t="str">
        <f>+t_2</f>
        <v>2. Non-university postsecondary</v>
      </c>
      <c r="D29" s="185"/>
      <c r="E29" s="74">
        <f>+E11+E20</f>
        <v>0</v>
      </c>
      <c r="F29" s="74">
        <f>+F11+F20</f>
        <v>0</v>
      </c>
      <c r="G29" s="74">
        <f>+G11+G20</f>
        <v>0</v>
      </c>
      <c r="H29" s="74">
        <f>+H11+H20</f>
        <v>0</v>
      </c>
      <c r="I29" s="98">
        <f>+I11+I20</f>
        <v>0</v>
      </c>
    </row>
    <row r="30" spans="1:9" ht="11.25" customHeight="1">
      <c r="A30" s="2"/>
      <c r="B30" s="71"/>
      <c r="C30" s="167"/>
      <c r="D30" s="185"/>
      <c r="E30" s="74"/>
      <c r="F30" s="93"/>
      <c r="G30" s="93"/>
      <c r="H30" s="93"/>
      <c r="I30" s="99"/>
    </row>
    <row r="31" spans="1:9" ht="11.25" customHeight="1">
      <c r="A31" s="2"/>
      <c r="B31" s="71"/>
      <c r="C31" s="167"/>
      <c r="D31" s="185"/>
      <c r="E31" s="74"/>
      <c r="F31" s="93"/>
      <c r="G31" s="93"/>
      <c r="H31" s="93"/>
      <c r="I31" s="99"/>
    </row>
    <row r="32" spans="1:9" ht="11.25" customHeight="1">
      <c r="A32" s="2"/>
      <c r="B32" s="63"/>
      <c r="C32" s="193"/>
      <c r="D32" s="189"/>
      <c r="E32" s="194"/>
      <c r="F32" s="194"/>
      <c r="G32" s="194"/>
      <c r="H32" s="194"/>
      <c r="I32" s="195"/>
    </row>
    <row r="33" spans="1:9" ht="11.25" customHeight="1">
      <c r="A33" s="2"/>
      <c r="B33" s="11"/>
      <c r="C33" s="2"/>
      <c r="D33" s="191"/>
      <c r="E33" s="2"/>
      <c r="F33" s="2"/>
      <c r="G33" s="2"/>
      <c r="H33" s="2"/>
      <c r="I33" s="2"/>
    </row>
    <row r="34" spans="1:9" ht="11.25" customHeight="1">
      <c r="A34" s="2"/>
      <c r="B34" s="11"/>
      <c r="C34" s="2"/>
      <c r="D34" s="191"/>
      <c r="E34" s="2"/>
      <c r="F34" s="2"/>
      <c r="G34" s="2"/>
      <c r="H34" s="2"/>
      <c r="I34" s="2"/>
    </row>
    <row r="35" spans="2:9" ht="12.75">
      <c r="B35" s="101" t="s">
        <v>135</v>
      </c>
      <c r="C35" s="102"/>
      <c r="D35" s="186"/>
      <c r="E35" s="103">
        <v>1997</v>
      </c>
      <c r="F35" s="103">
        <v>1998</v>
      </c>
      <c r="G35" s="103">
        <v>1999</v>
      </c>
      <c r="H35" s="103">
        <v>2000</v>
      </c>
      <c r="I35" s="104">
        <v>2001</v>
      </c>
    </row>
    <row r="36" spans="2:9" ht="32.25" customHeight="1">
      <c r="B36" s="143">
        <v>1</v>
      </c>
      <c r="C36" s="149" t="s">
        <v>126</v>
      </c>
      <c r="D36" s="84"/>
      <c r="E36" s="57" t="str">
        <f>IF(I24&gt;0,I6/I24,"-")</f>
        <v>-</v>
      </c>
      <c r="F36" s="57" t="str">
        <f>IF(J24&gt;0,J6/J24,"-")</f>
        <v>-</v>
      </c>
      <c r="G36" s="57" t="str">
        <f>IF(K24&gt;0,K6/K24,"-")</f>
        <v>-</v>
      </c>
      <c r="H36" s="57" t="str">
        <f>IF(L24&gt;0,L6/L24,"-")</f>
        <v>-</v>
      </c>
      <c r="I36" s="58" t="str">
        <f>IF(M24&gt;0,M6/M24,"-")</f>
        <v>-</v>
      </c>
    </row>
    <row r="37" spans="2:9" ht="39" customHeight="1">
      <c r="B37" s="145">
        <v>2</v>
      </c>
      <c r="C37" s="150" t="s">
        <v>127</v>
      </c>
      <c r="D37" s="81"/>
      <c r="E37" s="47" t="str">
        <f>+IF(I6&gt;0,I7/I6,"-")</f>
        <v>-</v>
      </c>
      <c r="F37" s="47" t="str">
        <f>+IF(J6&gt;0,J7/J6,"-")</f>
        <v>-</v>
      </c>
      <c r="G37" s="47" t="str">
        <f>+IF(K6&gt;0,K7/K6,"-")</f>
        <v>-</v>
      </c>
      <c r="H37" s="47" t="str">
        <f>+IF(L6&gt;0,L7/L6,"-")</f>
        <v>-</v>
      </c>
      <c r="I37" s="48" t="str">
        <f>+IF(M6&gt;0,M7/M6,"-")</f>
        <v>-</v>
      </c>
    </row>
    <row r="38" spans="2:9" ht="36" customHeight="1">
      <c r="B38" s="147">
        <v>3</v>
      </c>
      <c r="C38" s="179" t="s">
        <v>128</v>
      </c>
      <c r="D38" s="97"/>
      <c r="E38" s="53" t="str">
        <f>IF(I15&gt;0,I16/I15,"-")</f>
        <v>-</v>
      </c>
      <c r="F38" s="53" t="str">
        <f>IF(J15&gt;0,J16/J15,"-")</f>
        <v>-</v>
      </c>
      <c r="G38" s="53" t="str">
        <f>IF(K15&gt;0,K16/K15,"-")</f>
        <v>-</v>
      </c>
      <c r="H38" s="53" t="str">
        <f>IF(L15&gt;0,L16/L15,"-")</f>
        <v>-</v>
      </c>
      <c r="I38" s="54" t="str">
        <f>IF(M15&gt;0,M16/M15,"-")</f>
        <v>-</v>
      </c>
    </row>
    <row r="39" spans="1:14" ht="12.75">
      <c r="A39" s="2"/>
      <c r="B39" s="11"/>
      <c r="C39" s="6"/>
      <c r="D39" s="7"/>
      <c r="E39" s="6"/>
      <c r="F39" s="7"/>
      <c r="G39" s="7"/>
      <c r="H39" s="7"/>
      <c r="I39" s="7"/>
      <c r="J39" s="7"/>
      <c r="K39" s="7"/>
      <c r="L39" s="7"/>
      <c r="M39" s="7"/>
      <c r="N39" s="7"/>
    </row>
    <row r="40" spans="2:9" ht="11.25" customHeight="1">
      <c r="B40" s="204" t="s">
        <v>94</v>
      </c>
      <c r="C40" s="85"/>
      <c r="D40" s="86"/>
      <c r="E40" s="86"/>
      <c r="F40" s="86"/>
      <c r="G40" s="86"/>
      <c r="H40" s="86"/>
      <c r="I40" s="86"/>
    </row>
    <row r="41" spans="2:9" ht="11.25" customHeight="1">
      <c r="B41" s="89" t="s">
        <v>95</v>
      </c>
      <c r="C41" s="90" t="s">
        <v>96</v>
      </c>
      <c r="D41" s="91"/>
      <c r="E41" s="91"/>
      <c r="F41" s="91"/>
      <c r="G41" s="91"/>
      <c r="H41" s="91"/>
      <c r="I41" s="92"/>
    </row>
    <row r="42" spans="2:9" ht="13.5" customHeight="1">
      <c r="B42" s="200"/>
      <c r="C42" s="290"/>
      <c r="D42" s="291"/>
      <c r="E42" s="291"/>
      <c r="F42" s="291"/>
      <c r="G42" s="291"/>
      <c r="H42" s="291"/>
      <c r="I42" s="292"/>
    </row>
    <row r="43" spans="2:9" ht="13.5" customHeight="1">
      <c r="B43" s="202"/>
      <c r="C43" s="284"/>
      <c r="D43" s="285"/>
      <c r="E43" s="285"/>
      <c r="F43" s="285"/>
      <c r="G43" s="285"/>
      <c r="H43" s="285"/>
      <c r="I43" s="286"/>
    </row>
    <row r="44" spans="2:9" ht="13.5" customHeight="1">
      <c r="B44" s="202"/>
      <c r="C44" s="284"/>
      <c r="D44" s="285"/>
      <c r="E44" s="285"/>
      <c r="F44" s="285"/>
      <c r="G44" s="285"/>
      <c r="H44" s="285"/>
      <c r="I44" s="286"/>
    </row>
    <row r="45" spans="2:9" ht="13.5" customHeight="1">
      <c r="B45" s="202"/>
      <c r="C45" s="284"/>
      <c r="D45" s="285"/>
      <c r="E45" s="285"/>
      <c r="F45" s="285"/>
      <c r="G45" s="285"/>
      <c r="H45" s="285"/>
      <c r="I45" s="286"/>
    </row>
    <row r="46" spans="2:9" ht="13.5" customHeight="1">
      <c r="B46" s="202"/>
      <c r="C46" s="284"/>
      <c r="D46" s="285"/>
      <c r="E46" s="285"/>
      <c r="F46" s="285"/>
      <c r="G46" s="285"/>
      <c r="H46" s="285"/>
      <c r="I46" s="286"/>
    </row>
    <row r="47" spans="2:9" ht="13.5" customHeight="1">
      <c r="B47" s="203"/>
      <c r="C47" s="287"/>
      <c r="D47" s="288"/>
      <c r="E47" s="288"/>
      <c r="F47" s="288"/>
      <c r="G47" s="288"/>
      <c r="H47" s="288"/>
      <c r="I47" s="289"/>
    </row>
    <row r="48" spans="1:9" ht="12.75">
      <c r="A48" s="2"/>
      <c r="B48" s="2"/>
      <c r="C48" s="2"/>
      <c r="D48" s="191"/>
      <c r="E48" s="2"/>
      <c r="F48" s="2"/>
      <c r="G48" s="2"/>
      <c r="H48" s="2"/>
      <c r="I48" s="2"/>
    </row>
    <row r="49" spans="1:9" ht="12.75">
      <c r="A49" s="2"/>
      <c r="B49" s="2"/>
      <c r="C49" s="2"/>
      <c r="D49" s="191"/>
      <c r="E49" s="2"/>
      <c r="F49" s="2"/>
      <c r="G49" s="2"/>
      <c r="H49" s="2"/>
      <c r="I49" s="2"/>
    </row>
    <row r="50" spans="1:9" ht="12.75">
      <c r="A50" s="2"/>
      <c r="B50" s="2"/>
      <c r="C50" s="2"/>
      <c r="D50" s="191"/>
      <c r="E50" s="2"/>
      <c r="F50" s="2"/>
      <c r="G50" s="2"/>
      <c r="H50" s="2"/>
      <c r="I50" s="2"/>
    </row>
    <row r="51" spans="1:9" ht="12.75">
      <c r="A51" s="2"/>
      <c r="B51" s="2"/>
      <c r="C51" s="2"/>
      <c r="D51" s="191"/>
      <c r="E51" s="2"/>
      <c r="F51" s="2"/>
      <c r="G51" s="2"/>
      <c r="H51" s="2"/>
      <c r="I51" s="2"/>
    </row>
    <row r="52" spans="1:9" ht="12.75">
      <c r="A52" s="2"/>
      <c r="B52" s="2"/>
      <c r="C52" s="2"/>
      <c r="D52" s="191"/>
      <c r="E52" s="2"/>
      <c r="F52" s="2"/>
      <c r="G52" s="2"/>
      <c r="H52" s="2"/>
      <c r="I52" s="2"/>
    </row>
    <row r="53" spans="1:9" ht="12.75">
      <c r="A53" s="2"/>
      <c r="B53" s="2"/>
      <c r="C53" s="2"/>
      <c r="D53" s="191"/>
      <c r="E53" s="2"/>
      <c r="F53" s="2"/>
      <c r="G53" s="2"/>
      <c r="H53" s="2"/>
      <c r="I53" s="2"/>
    </row>
    <row r="54" spans="1:9" ht="12.75">
      <c r="A54" s="2"/>
      <c r="B54" s="2"/>
      <c r="C54" s="2"/>
      <c r="D54" s="191"/>
      <c r="E54" s="2"/>
      <c r="F54" s="2"/>
      <c r="G54" s="2"/>
      <c r="H54" s="2"/>
      <c r="I54" s="2"/>
    </row>
    <row r="55" spans="1:9" ht="12.75">
      <c r="A55" s="2"/>
      <c r="B55" s="2"/>
      <c r="C55" s="2"/>
      <c r="D55" s="191"/>
      <c r="E55" s="2"/>
      <c r="F55" s="2"/>
      <c r="G55" s="2"/>
      <c r="H55" s="2"/>
      <c r="I55" s="2"/>
    </row>
    <row r="56" spans="1:9" ht="12.75">
      <c r="A56" s="2"/>
      <c r="B56" s="2"/>
      <c r="C56" s="2"/>
      <c r="D56" s="191"/>
      <c r="E56" s="2"/>
      <c r="F56" s="2"/>
      <c r="G56" s="2"/>
      <c r="H56" s="2"/>
      <c r="I56" s="2"/>
    </row>
    <row r="57" spans="1:9" ht="12.75">
      <c r="A57" s="2"/>
      <c r="B57" s="2"/>
      <c r="C57" s="2"/>
      <c r="D57" s="191"/>
      <c r="E57" s="2"/>
      <c r="F57" s="2"/>
      <c r="G57" s="2"/>
      <c r="H57" s="2"/>
      <c r="I57" s="2"/>
    </row>
    <row r="58" spans="1:9" ht="12.75">
      <c r="A58" s="2"/>
      <c r="B58" s="2"/>
      <c r="C58" s="2"/>
      <c r="D58" s="191"/>
      <c r="E58" s="2"/>
      <c r="F58" s="2"/>
      <c r="G58" s="2"/>
      <c r="H58" s="2"/>
      <c r="I58" s="2"/>
    </row>
    <row r="59" spans="1:9" ht="12.75">
      <c r="A59" s="2"/>
      <c r="B59" s="2"/>
      <c r="C59" s="2"/>
      <c r="D59" s="191"/>
      <c r="E59" s="2"/>
      <c r="F59" s="2"/>
      <c r="G59" s="2"/>
      <c r="H59" s="2"/>
      <c r="I59" s="2"/>
    </row>
    <row r="60" spans="1:9" ht="12.75">
      <c r="A60" s="2"/>
      <c r="B60" s="2"/>
      <c r="C60" s="2"/>
      <c r="D60" s="191"/>
      <c r="E60" s="2"/>
      <c r="F60" s="2"/>
      <c r="G60" s="2"/>
      <c r="H60" s="2"/>
      <c r="I60" s="2"/>
    </row>
    <row r="63" spans="2:9" ht="15">
      <c r="B63" s="65" t="str">
        <f>+Index!B19</f>
        <v>III.2. Faculty by time status</v>
      </c>
      <c r="C63" s="66"/>
      <c r="D63" s="67"/>
      <c r="E63" s="67"/>
      <c r="F63" s="67"/>
      <c r="G63" s="67"/>
      <c r="H63" s="67"/>
      <c r="I63" s="67"/>
    </row>
    <row r="64" spans="2:13" ht="12.75">
      <c r="B64" s="6"/>
      <c r="C64" s="6"/>
      <c r="D64" s="7"/>
      <c r="E64" s="7"/>
      <c r="F64" s="7"/>
      <c r="G64" s="7"/>
      <c r="H64" s="7"/>
      <c r="I64" s="7"/>
      <c r="J64" s="7"/>
      <c r="K64" s="7"/>
      <c r="L64" s="7"/>
      <c r="M64" s="7"/>
    </row>
    <row r="65" spans="2:9" ht="13.5" thickBot="1">
      <c r="B65" s="22" t="s">
        <v>60</v>
      </c>
      <c r="C65" s="29"/>
      <c r="D65" s="180" t="s">
        <v>91</v>
      </c>
      <c r="E65" s="23">
        <v>1996</v>
      </c>
      <c r="F65" s="23">
        <v>1997</v>
      </c>
      <c r="G65" s="23">
        <v>1998</v>
      </c>
      <c r="H65" s="23">
        <v>1999</v>
      </c>
      <c r="I65" s="24">
        <v>2000</v>
      </c>
    </row>
    <row r="66" spans="2:9" ht="12.75">
      <c r="B66" s="35" t="str">
        <f>+ca_1</f>
        <v>A. Private Institutions</v>
      </c>
      <c r="C66" s="78"/>
      <c r="D66" s="189"/>
      <c r="E66" s="8">
        <f>SUM(E67:E69)</f>
        <v>0</v>
      </c>
      <c r="F66" s="8">
        <f>SUM(F67:F69)</f>
        <v>0</v>
      </c>
      <c r="G66" s="8">
        <f>SUM(G67:G69)</f>
        <v>0</v>
      </c>
      <c r="H66" s="8">
        <f>SUM(H67:H69)</f>
        <v>0</v>
      </c>
      <c r="I66" s="25">
        <f>SUM(I67:I69)</f>
        <v>0</v>
      </c>
    </row>
    <row r="67" spans="2:9" ht="12.75">
      <c r="B67" s="71"/>
      <c r="C67" s="69" t="str">
        <f>+ed_1</f>
        <v>1. Full time</v>
      </c>
      <c r="D67" s="182"/>
      <c r="E67" s="240"/>
      <c r="F67" s="240"/>
      <c r="G67" s="240"/>
      <c r="H67" s="240"/>
      <c r="I67" s="244"/>
    </row>
    <row r="68" spans="2:9" ht="12.75">
      <c r="B68" s="71"/>
      <c r="C68" s="69" t="str">
        <f>+ed_2</f>
        <v>2. Part time</v>
      </c>
      <c r="D68" s="182"/>
      <c r="E68" s="243"/>
      <c r="F68" s="243"/>
      <c r="G68" s="243"/>
      <c r="H68" s="243"/>
      <c r="I68" s="245"/>
    </row>
    <row r="69" spans="2:9" ht="12.75">
      <c r="B69" s="71"/>
      <c r="C69" s="69"/>
      <c r="D69" s="182"/>
      <c r="E69" s="238"/>
      <c r="F69" s="238"/>
      <c r="G69" s="238"/>
      <c r="H69" s="238"/>
      <c r="I69" s="239"/>
    </row>
    <row r="70" spans="2:9" ht="12.75">
      <c r="B70" s="36" t="str">
        <f>+ca_2</f>
        <v>B. Public Institutions</v>
      </c>
      <c r="C70" s="79"/>
      <c r="D70" s="176"/>
      <c r="E70" s="9">
        <f>SUM(E71:E73)</f>
        <v>0</v>
      </c>
      <c r="F70" s="9">
        <f>SUM(F71:F73)</f>
        <v>0</v>
      </c>
      <c r="G70" s="9">
        <f>SUM(G71:G73)</f>
        <v>0</v>
      </c>
      <c r="H70" s="9">
        <f>SUM(H71:H73)</f>
        <v>0</v>
      </c>
      <c r="I70" s="27">
        <f>SUM(I71:I73)</f>
        <v>0</v>
      </c>
    </row>
    <row r="71" spans="2:9" ht="12.75">
      <c r="B71" s="71"/>
      <c r="C71" s="69" t="str">
        <f>+ed_1</f>
        <v>1. Full time</v>
      </c>
      <c r="D71" s="182"/>
      <c r="E71" s="240"/>
      <c r="F71" s="240"/>
      <c r="G71" s="240"/>
      <c r="H71" s="240"/>
      <c r="I71" s="244"/>
    </row>
    <row r="72" spans="2:9" ht="12.75">
      <c r="B72" s="71"/>
      <c r="C72" s="69" t="str">
        <f>+ed_2</f>
        <v>2. Part time</v>
      </c>
      <c r="D72" s="182"/>
      <c r="E72" s="243"/>
      <c r="F72" s="243"/>
      <c r="G72" s="243"/>
      <c r="H72" s="243"/>
      <c r="I72" s="245"/>
    </row>
    <row r="73" spans="2:9" ht="12.75">
      <c r="B73" s="71"/>
      <c r="C73" s="69">
        <f>+C69</f>
        <v>0</v>
      </c>
      <c r="D73" s="182"/>
      <c r="E73" s="238"/>
      <c r="F73" s="238"/>
      <c r="G73" s="238"/>
      <c r="H73" s="238"/>
      <c r="I73" s="239"/>
    </row>
    <row r="74" spans="1:9" ht="12.75">
      <c r="A74" s="2"/>
      <c r="B74" s="36" t="str">
        <f>+ca_3</f>
        <v>C.Total (private and public) </v>
      </c>
      <c r="C74" s="79"/>
      <c r="D74" s="176"/>
      <c r="E74" s="9">
        <f>SUM(E75:E77)</f>
        <v>0</v>
      </c>
      <c r="F74" s="9">
        <f>SUM(F75:F77)</f>
        <v>0</v>
      </c>
      <c r="G74" s="9">
        <f>SUM(G75:G77)</f>
        <v>0</v>
      </c>
      <c r="H74" s="9">
        <f>SUM(H75:H77)</f>
        <v>0</v>
      </c>
      <c r="I74" s="27">
        <f>SUM(I75:I77)</f>
        <v>0</v>
      </c>
    </row>
    <row r="75" spans="1:9" ht="12.75">
      <c r="A75" s="2"/>
      <c r="B75" s="71"/>
      <c r="C75" s="69" t="str">
        <f>+ed_1</f>
        <v>1. Full time</v>
      </c>
      <c r="D75" s="185"/>
      <c r="E75" s="73"/>
      <c r="F75" s="73"/>
      <c r="G75" s="73"/>
      <c r="H75" s="73"/>
      <c r="I75" s="108"/>
    </row>
    <row r="76" spans="1:9" ht="12.75">
      <c r="A76" s="2"/>
      <c r="B76" s="71"/>
      <c r="C76" s="69" t="str">
        <f>+ed_2</f>
        <v>2. Part time</v>
      </c>
      <c r="D76" s="185"/>
      <c r="E76" s="74"/>
      <c r="F76" s="74"/>
      <c r="G76" s="74"/>
      <c r="H76" s="74"/>
      <c r="I76" s="98"/>
    </row>
    <row r="77" spans="1:9" ht="12.75">
      <c r="A77" s="2"/>
      <c r="B77" s="75"/>
      <c r="C77" s="94">
        <f>+C69</f>
        <v>0</v>
      </c>
      <c r="D77" s="190"/>
      <c r="E77" s="77"/>
      <c r="F77" s="77"/>
      <c r="G77" s="77"/>
      <c r="H77" s="77"/>
      <c r="I77" s="100"/>
    </row>
    <row r="78" spans="1:5" ht="12.75">
      <c r="A78" s="2"/>
      <c r="B78" s="11"/>
      <c r="C78" s="2"/>
      <c r="D78" s="191"/>
      <c r="E78" s="2"/>
    </row>
    <row r="79" spans="2:9" ht="12.75">
      <c r="B79" s="101" t="s">
        <v>135</v>
      </c>
      <c r="C79" s="102"/>
      <c r="D79" s="186"/>
      <c r="E79" s="103">
        <v>1996</v>
      </c>
      <c r="F79" s="103">
        <v>1997</v>
      </c>
      <c r="G79" s="103">
        <v>1998</v>
      </c>
      <c r="H79" s="103">
        <v>1999</v>
      </c>
      <c r="I79" s="104">
        <v>2000</v>
      </c>
    </row>
    <row r="80" spans="2:9" ht="32.25" customHeight="1">
      <c r="B80" s="143">
        <v>1</v>
      </c>
      <c r="C80" s="149" t="s">
        <v>129</v>
      </c>
      <c r="D80" s="84"/>
      <c r="E80" s="433" t="s">
        <v>396</v>
      </c>
      <c r="F80" s="433" t="s">
        <v>396</v>
      </c>
      <c r="G80" s="433" t="s">
        <v>396</v>
      </c>
      <c r="H80" s="433" t="s">
        <v>396</v>
      </c>
      <c r="I80" s="435" t="s">
        <v>396</v>
      </c>
    </row>
    <row r="81" spans="2:9" ht="39" customHeight="1">
      <c r="B81" s="145">
        <v>2</v>
      </c>
      <c r="C81" s="150" t="s">
        <v>130</v>
      </c>
      <c r="D81" s="81"/>
      <c r="E81" s="433" t="s">
        <v>396</v>
      </c>
      <c r="F81" s="433" t="s">
        <v>396</v>
      </c>
      <c r="G81" s="433" t="s">
        <v>396</v>
      </c>
      <c r="H81" s="433" t="s">
        <v>396</v>
      </c>
      <c r="I81" s="435" t="s">
        <v>396</v>
      </c>
    </row>
    <row r="82" spans="2:9" ht="36" customHeight="1">
      <c r="B82" s="147">
        <v>3</v>
      </c>
      <c r="C82" s="179" t="s">
        <v>131</v>
      </c>
      <c r="D82" s="97"/>
      <c r="E82" s="434" t="s">
        <v>396</v>
      </c>
      <c r="F82" s="434" t="s">
        <v>396</v>
      </c>
      <c r="G82" s="434" t="s">
        <v>396</v>
      </c>
      <c r="H82" s="434" t="s">
        <v>396</v>
      </c>
      <c r="I82" s="436" t="s">
        <v>396</v>
      </c>
    </row>
    <row r="83" spans="1:14" ht="12.75">
      <c r="A83" s="2"/>
      <c r="B83" s="11"/>
      <c r="C83" s="6"/>
      <c r="D83" s="7"/>
      <c r="E83" s="6"/>
      <c r="F83" s="7"/>
      <c r="G83" s="7"/>
      <c r="H83" s="7"/>
      <c r="I83" s="7"/>
      <c r="J83" s="7"/>
      <c r="K83" s="7"/>
      <c r="L83" s="7"/>
      <c r="M83" s="7"/>
      <c r="N83" s="7"/>
    </row>
    <row r="84" spans="2:9" ht="11.25" customHeight="1">
      <c r="B84" s="204" t="s">
        <v>94</v>
      </c>
      <c r="C84" s="85"/>
      <c r="D84" s="86"/>
      <c r="E84" s="86"/>
      <c r="F84" s="86"/>
      <c r="G84" s="86"/>
      <c r="H84" s="86"/>
      <c r="I84" s="86"/>
    </row>
    <row r="85" spans="2:9" ht="11.25" customHeight="1">
      <c r="B85" s="89" t="s">
        <v>95</v>
      </c>
      <c r="C85" s="90" t="s">
        <v>96</v>
      </c>
      <c r="D85" s="91"/>
      <c r="E85" s="91"/>
      <c r="F85" s="91"/>
      <c r="G85" s="91"/>
      <c r="H85" s="91"/>
      <c r="I85" s="92"/>
    </row>
    <row r="86" spans="2:9" ht="13.5" customHeight="1">
      <c r="B86" s="200"/>
      <c r="C86" s="290"/>
      <c r="D86" s="291"/>
      <c r="E86" s="291"/>
      <c r="F86" s="291"/>
      <c r="G86" s="291"/>
      <c r="H86" s="291"/>
      <c r="I86" s="292"/>
    </row>
    <row r="87" spans="2:9" ht="13.5" customHeight="1">
      <c r="B87" s="202"/>
      <c r="C87" s="284"/>
      <c r="D87" s="285"/>
      <c r="E87" s="285"/>
      <c r="F87" s="285"/>
      <c r="G87" s="285"/>
      <c r="H87" s="285"/>
      <c r="I87" s="286"/>
    </row>
    <row r="88" spans="2:9" ht="13.5" customHeight="1">
      <c r="B88" s="202"/>
      <c r="C88" s="284"/>
      <c r="D88" s="285"/>
      <c r="E88" s="285"/>
      <c r="F88" s="285"/>
      <c r="G88" s="285"/>
      <c r="H88" s="285"/>
      <c r="I88" s="286"/>
    </row>
    <row r="89" spans="2:9" ht="13.5" customHeight="1">
      <c r="B89" s="202"/>
      <c r="C89" s="284"/>
      <c r="D89" s="285"/>
      <c r="E89" s="285"/>
      <c r="F89" s="285"/>
      <c r="G89" s="285"/>
      <c r="H89" s="285"/>
      <c r="I89" s="286"/>
    </row>
    <row r="90" spans="2:9" ht="13.5" customHeight="1">
      <c r="B90" s="202"/>
      <c r="C90" s="284"/>
      <c r="D90" s="285"/>
      <c r="E90" s="285"/>
      <c r="F90" s="285"/>
      <c r="G90" s="285"/>
      <c r="H90" s="285"/>
      <c r="I90" s="286"/>
    </row>
    <row r="91" spans="2:9" ht="13.5" customHeight="1">
      <c r="B91" s="203"/>
      <c r="C91" s="287"/>
      <c r="D91" s="288"/>
      <c r="E91" s="288"/>
      <c r="F91" s="288"/>
      <c r="G91" s="288"/>
      <c r="H91" s="288"/>
      <c r="I91" s="289"/>
    </row>
    <row r="92" spans="1:9" ht="12.75">
      <c r="A92" s="2"/>
      <c r="B92" s="2"/>
      <c r="C92" s="2"/>
      <c r="D92" s="191"/>
      <c r="E92" s="2"/>
      <c r="F92" s="2"/>
      <c r="G92" s="2"/>
      <c r="H92" s="2"/>
      <c r="I92" s="2"/>
    </row>
    <row r="93" spans="1:9" ht="12.75">
      <c r="A93" s="2"/>
      <c r="B93" s="2"/>
      <c r="C93" s="2"/>
      <c r="D93" s="191"/>
      <c r="E93" s="2"/>
      <c r="F93" s="2"/>
      <c r="G93" s="2"/>
      <c r="H93" s="2"/>
      <c r="I93" s="2"/>
    </row>
    <row r="94" spans="1:9" ht="12.75">
      <c r="A94" s="2"/>
      <c r="B94" s="2"/>
      <c r="C94" s="2"/>
      <c r="D94" s="191"/>
      <c r="E94" s="2"/>
      <c r="F94" s="2"/>
      <c r="G94" s="2"/>
      <c r="H94" s="2"/>
      <c r="I94" s="2"/>
    </row>
    <row r="95" spans="1:9" ht="12.75">
      <c r="A95" s="2"/>
      <c r="B95" s="2"/>
      <c r="C95" s="2"/>
      <c r="D95" s="191"/>
      <c r="E95" s="2"/>
      <c r="F95" s="2"/>
      <c r="G95" s="2"/>
      <c r="H95" s="2"/>
      <c r="I95" s="2"/>
    </row>
    <row r="96" spans="1:9" ht="12.75">
      <c r="A96" s="2"/>
      <c r="B96" s="2"/>
      <c r="C96" s="2"/>
      <c r="D96" s="191"/>
      <c r="E96" s="2"/>
      <c r="F96" s="2"/>
      <c r="G96" s="2"/>
      <c r="H96" s="2"/>
      <c r="I96" s="2"/>
    </row>
    <row r="97" spans="1:9" ht="12.75">
      <c r="A97" s="2"/>
      <c r="B97" s="2"/>
      <c r="C97" s="2"/>
      <c r="D97" s="191"/>
      <c r="E97" s="2"/>
      <c r="F97" s="2"/>
      <c r="G97" s="2"/>
      <c r="H97" s="2"/>
      <c r="I97" s="2"/>
    </row>
    <row r="98" spans="1:9" ht="12.75">
      <c r="A98" s="2"/>
      <c r="B98" s="2"/>
      <c r="C98" s="2"/>
      <c r="D98" s="191"/>
      <c r="E98" s="2"/>
      <c r="F98" s="2"/>
      <c r="G98" s="2"/>
      <c r="H98" s="2"/>
      <c r="I98" s="2"/>
    </row>
    <row r="99" spans="1:9" ht="12.75">
      <c r="A99" s="2"/>
      <c r="B99" s="2"/>
      <c r="C99" s="2"/>
      <c r="D99" s="191"/>
      <c r="E99" s="2"/>
      <c r="F99" s="2"/>
      <c r="G99" s="2"/>
      <c r="H99" s="2"/>
      <c r="I99" s="2"/>
    </row>
    <row r="100" spans="1:9" ht="12.75">
      <c r="A100" s="2"/>
      <c r="B100" s="2"/>
      <c r="C100" s="2"/>
      <c r="D100" s="191"/>
      <c r="E100" s="2"/>
      <c r="F100" s="2"/>
      <c r="G100" s="2"/>
      <c r="H100" s="2"/>
      <c r="I100" s="2"/>
    </row>
    <row r="101" spans="1:9" ht="12.75">
      <c r="A101" s="2"/>
      <c r="B101" s="2"/>
      <c r="C101" s="2"/>
      <c r="D101" s="191"/>
      <c r="E101" s="2"/>
      <c r="F101" s="2"/>
      <c r="G101" s="2"/>
      <c r="H101" s="2"/>
      <c r="I101" s="2"/>
    </row>
    <row r="102" spans="1:9" ht="12.75">
      <c r="A102" s="2"/>
      <c r="B102" s="2"/>
      <c r="C102" s="2"/>
      <c r="D102" s="191"/>
      <c r="E102" s="2"/>
      <c r="F102" s="2"/>
      <c r="G102" s="2"/>
      <c r="H102" s="2"/>
      <c r="I102" s="2"/>
    </row>
    <row r="103" spans="1:9" ht="12.75">
      <c r="A103" s="2"/>
      <c r="B103" s="2"/>
      <c r="C103" s="2"/>
      <c r="D103" s="191"/>
      <c r="E103" s="2"/>
      <c r="F103" s="2"/>
      <c r="G103" s="2"/>
      <c r="H103" s="2"/>
      <c r="I103" s="2"/>
    </row>
    <row r="104" spans="1:9" ht="12.75">
      <c r="A104" s="2"/>
      <c r="B104" s="2"/>
      <c r="C104" s="2"/>
      <c r="D104" s="191"/>
      <c r="E104" s="2"/>
      <c r="F104" s="2"/>
      <c r="G104" s="2"/>
      <c r="H104" s="2"/>
      <c r="I104" s="2"/>
    </row>
    <row r="108" spans="2:9" ht="15">
      <c r="B108" s="65" t="str">
        <f>+Index!B20</f>
        <v>III.3. Faculty by highest degree earned</v>
      </c>
      <c r="C108" s="66"/>
      <c r="D108" s="67"/>
      <c r="E108" s="67"/>
      <c r="F108" s="67"/>
      <c r="G108" s="67"/>
      <c r="H108" s="67"/>
      <c r="I108" s="67"/>
    </row>
    <row r="109" spans="2:9" ht="12.75">
      <c r="B109" s="6"/>
      <c r="C109" s="6"/>
      <c r="D109" s="7"/>
      <c r="E109" s="7"/>
      <c r="F109" s="7"/>
      <c r="G109" s="7"/>
      <c r="H109" s="7"/>
      <c r="I109" s="7"/>
    </row>
    <row r="110" spans="2:9" ht="13.5" thickBot="1">
      <c r="B110" s="22" t="s">
        <v>60</v>
      </c>
      <c r="C110" s="29"/>
      <c r="D110" s="180" t="s">
        <v>91</v>
      </c>
      <c r="E110" s="23" t="s">
        <v>143</v>
      </c>
      <c r="F110" s="23" t="s">
        <v>144</v>
      </c>
      <c r="G110" s="23" t="s">
        <v>146</v>
      </c>
      <c r="H110" s="23" t="s">
        <v>145</v>
      </c>
      <c r="I110" s="24" t="s">
        <v>147</v>
      </c>
    </row>
    <row r="111" spans="2:9" ht="12.75">
      <c r="B111" s="35" t="str">
        <f>+ca_1</f>
        <v>A. Private Institutions</v>
      </c>
      <c r="C111" s="78"/>
      <c r="D111" s="189"/>
      <c r="E111" s="8"/>
      <c r="F111" s="8"/>
      <c r="G111" s="8"/>
      <c r="H111" s="8"/>
      <c r="I111" s="25"/>
    </row>
    <row r="112" spans="2:9" ht="12.75">
      <c r="B112" s="71"/>
      <c r="C112" s="112" t="str">
        <f>+g_1</f>
        <v>1. Ph.D.</v>
      </c>
      <c r="D112" s="192"/>
      <c r="E112" s="17"/>
      <c r="F112" s="259"/>
      <c r="G112" s="259"/>
      <c r="H112" s="259"/>
      <c r="I112" s="437"/>
    </row>
    <row r="113" spans="2:9" ht="12.75">
      <c r="B113" s="71"/>
      <c r="C113" s="112" t="str">
        <f>+g_2</f>
        <v>2. Master</v>
      </c>
      <c r="D113" s="192"/>
      <c r="E113" s="260"/>
      <c r="F113" s="261"/>
      <c r="G113" s="261"/>
      <c r="H113" s="261"/>
      <c r="I113" s="438"/>
    </row>
    <row r="114" spans="2:9" ht="12.75">
      <c r="B114" s="71"/>
      <c r="C114" s="112" t="str">
        <f>+g_3</f>
        <v>3. First college degree</v>
      </c>
      <c r="D114" s="192"/>
      <c r="E114" s="260"/>
      <c r="F114" s="261"/>
      <c r="G114" s="261"/>
      <c r="H114" s="261"/>
      <c r="I114" s="438"/>
    </row>
    <row r="115" spans="2:9" ht="12.75">
      <c r="B115" s="71"/>
      <c r="C115" s="112" t="str">
        <f>+g_4</f>
        <v>4. Less than first college degree</v>
      </c>
      <c r="D115" s="192"/>
      <c r="E115" s="18">
        <v>0</v>
      </c>
      <c r="F115" s="262">
        <v>0</v>
      </c>
      <c r="G115" s="262">
        <v>0</v>
      </c>
      <c r="H115" s="262">
        <v>0</v>
      </c>
      <c r="I115" s="439">
        <v>0</v>
      </c>
    </row>
    <row r="116" spans="2:9" ht="12.75">
      <c r="B116" s="71"/>
      <c r="C116" s="112"/>
      <c r="D116" s="192"/>
      <c r="E116" s="19"/>
      <c r="F116" s="13"/>
      <c r="G116" s="13"/>
      <c r="H116" s="13"/>
      <c r="I116" s="26"/>
    </row>
    <row r="117" spans="2:9" ht="12.75">
      <c r="B117" s="36" t="str">
        <f>+ca_2</f>
        <v>B. Public Institutions</v>
      </c>
      <c r="C117" s="79"/>
      <c r="D117" s="176"/>
      <c r="E117" s="9"/>
      <c r="F117" s="9"/>
      <c r="G117" s="9"/>
      <c r="H117" s="9"/>
      <c r="I117" s="27"/>
    </row>
    <row r="118" spans="2:9" ht="12.75">
      <c r="B118" s="71"/>
      <c r="C118" s="112" t="str">
        <f>+g_1</f>
        <v>1. Ph.D.</v>
      </c>
      <c r="D118" s="192"/>
      <c r="E118" s="113"/>
      <c r="F118" s="114"/>
      <c r="G118" s="114"/>
      <c r="H118" s="114"/>
      <c r="I118" s="115"/>
    </row>
    <row r="119" spans="2:9" ht="12.75">
      <c r="B119" s="71"/>
      <c r="C119" s="112" t="str">
        <f>+g_2</f>
        <v>2. Master</v>
      </c>
      <c r="D119" s="192"/>
      <c r="E119" s="116"/>
      <c r="F119" s="117"/>
      <c r="G119" s="117"/>
      <c r="H119" s="117"/>
      <c r="I119" s="118"/>
    </row>
    <row r="120" spans="2:9" ht="12.75">
      <c r="B120" s="71"/>
      <c r="C120" s="112" t="str">
        <f>+g_3</f>
        <v>3. First college degree</v>
      </c>
      <c r="D120" s="192"/>
      <c r="E120" s="116"/>
      <c r="F120" s="117"/>
      <c r="G120" s="117"/>
      <c r="H120" s="117"/>
      <c r="I120" s="118"/>
    </row>
    <row r="121" spans="2:9" ht="12.75">
      <c r="B121" s="71"/>
      <c r="C121" s="112" t="str">
        <f>+g_4</f>
        <v>4. Less than first college degree</v>
      </c>
      <c r="D121" s="192"/>
      <c r="E121" s="116"/>
      <c r="F121" s="117"/>
      <c r="G121" s="117"/>
      <c r="H121" s="117"/>
      <c r="I121" s="118"/>
    </row>
    <row r="122" spans="2:9" ht="12.75">
      <c r="B122" s="71"/>
      <c r="C122" s="112"/>
      <c r="D122" s="192"/>
      <c r="E122" s="119"/>
      <c r="F122" s="120"/>
      <c r="G122" s="120"/>
      <c r="H122" s="120"/>
      <c r="I122" s="121"/>
    </row>
    <row r="123" spans="2:9" ht="12.75">
      <c r="B123" s="36" t="str">
        <f>+ca_3</f>
        <v>C.Total (private and public) </v>
      </c>
      <c r="C123" s="79"/>
      <c r="D123" s="176"/>
      <c r="E123" s="9"/>
      <c r="F123" s="9"/>
      <c r="G123" s="9"/>
      <c r="H123" s="9"/>
      <c r="I123" s="27"/>
    </row>
    <row r="124" spans="1:9" ht="12.75">
      <c r="A124" s="2"/>
      <c r="B124" s="71"/>
      <c r="C124" s="112" t="str">
        <f>+g_1</f>
        <v>1. Ph.D.</v>
      </c>
      <c r="D124" s="185"/>
      <c r="E124" s="73"/>
      <c r="F124" s="73"/>
      <c r="G124" s="73"/>
      <c r="H124" s="73"/>
      <c r="I124" s="108"/>
    </row>
    <row r="125" spans="1:9" ht="12.75">
      <c r="A125" s="2"/>
      <c r="B125" s="71"/>
      <c r="C125" s="112" t="str">
        <f>+g_2</f>
        <v>2. Master</v>
      </c>
      <c r="D125" s="185"/>
      <c r="E125" s="73"/>
      <c r="F125" s="73"/>
      <c r="G125" s="73"/>
      <c r="H125" s="73"/>
      <c r="I125" s="108"/>
    </row>
    <row r="126" spans="1:9" ht="12.75">
      <c r="A126" s="2"/>
      <c r="B126" s="71"/>
      <c r="C126" s="112" t="str">
        <f>+g_3</f>
        <v>3. First college degree</v>
      </c>
      <c r="D126" s="185"/>
      <c r="E126" s="73"/>
      <c r="F126" s="73"/>
      <c r="G126" s="73"/>
      <c r="H126" s="73"/>
      <c r="I126" s="108"/>
    </row>
    <row r="127" spans="1:9" ht="12.75">
      <c r="A127" s="2"/>
      <c r="B127" s="71"/>
      <c r="C127" s="112" t="str">
        <f>+g_4</f>
        <v>4. Less than first college degree</v>
      </c>
      <c r="D127" s="185"/>
      <c r="E127" s="74"/>
      <c r="F127" s="74"/>
      <c r="G127" s="74"/>
      <c r="H127" s="74"/>
      <c r="I127" s="98"/>
    </row>
    <row r="128" spans="1:9" ht="12.75">
      <c r="A128" s="2"/>
      <c r="B128" s="75"/>
      <c r="C128" s="94">
        <f>+C116</f>
        <v>0</v>
      </c>
      <c r="D128" s="190"/>
      <c r="E128" s="77"/>
      <c r="F128" s="77"/>
      <c r="G128" s="77"/>
      <c r="H128" s="77"/>
      <c r="I128" s="100"/>
    </row>
    <row r="129" spans="1:9" ht="12.75">
      <c r="A129" s="2"/>
      <c r="B129" s="11"/>
      <c r="C129" s="2"/>
      <c r="D129" s="191"/>
      <c r="E129" s="2"/>
      <c r="F129" s="2"/>
      <c r="G129" s="2"/>
      <c r="H129" s="2"/>
      <c r="I129" s="2"/>
    </row>
    <row r="130" spans="2:9" ht="12.75">
      <c r="B130" s="101" t="s">
        <v>135</v>
      </c>
      <c r="C130" s="102"/>
      <c r="D130" s="186"/>
      <c r="E130" s="103">
        <v>1996</v>
      </c>
      <c r="F130" s="103">
        <v>1997</v>
      </c>
      <c r="G130" s="103">
        <v>1998</v>
      </c>
      <c r="H130" s="103">
        <v>1999</v>
      </c>
      <c r="I130" s="104">
        <v>2000</v>
      </c>
    </row>
    <row r="131" spans="2:9" ht="32.25" customHeight="1">
      <c r="B131" s="143">
        <v>1</v>
      </c>
      <c r="C131" s="149" t="s">
        <v>132</v>
      </c>
      <c r="D131" s="84"/>
      <c r="E131" s="433" t="s">
        <v>396</v>
      </c>
      <c r="F131" s="433" t="s">
        <v>396</v>
      </c>
      <c r="G131" s="433" t="s">
        <v>396</v>
      </c>
      <c r="H131" s="433" t="s">
        <v>396</v>
      </c>
      <c r="I131" s="435" t="s">
        <v>396</v>
      </c>
    </row>
    <row r="132" spans="2:9" ht="39" customHeight="1">
      <c r="B132" s="145">
        <v>2</v>
      </c>
      <c r="C132" s="150" t="s">
        <v>133</v>
      </c>
      <c r="D132" s="81"/>
      <c r="E132" s="433" t="s">
        <v>396</v>
      </c>
      <c r="F132" s="433" t="s">
        <v>396</v>
      </c>
      <c r="G132" s="433" t="s">
        <v>396</v>
      </c>
      <c r="H132" s="433" t="s">
        <v>396</v>
      </c>
      <c r="I132" s="435" t="s">
        <v>396</v>
      </c>
    </row>
    <row r="133" spans="2:9" ht="36" customHeight="1">
      <c r="B133" s="147">
        <v>3</v>
      </c>
      <c r="C133" s="179" t="s">
        <v>134</v>
      </c>
      <c r="D133" s="97"/>
      <c r="E133" s="434" t="s">
        <v>396</v>
      </c>
      <c r="F133" s="434" t="s">
        <v>396</v>
      </c>
      <c r="G133" s="434" t="s">
        <v>396</v>
      </c>
      <c r="H133" s="434" t="s">
        <v>396</v>
      </c>
      <c r="I133" s="436" t="s">
        <v>396</v>
      </c>
    </row>
    <row r="134" spans="1:14" ht="12.75">
      <c r="A134" s="2"/>
      <c r="B134" s="11"/>
      <c r="C134" s="6"/>
      <c r="D134" s="7"/>
      <c r="E134" s="6"/>
      <c r="F134" s="7"/>
      <c r="G134" s="7"/>
      <c r="H134" s="7"/>
      <c r="I134" s="7"/>
      <c r="J134" s="7"/>
      <c r="K134" s="7"/>
      <c r="L134" s="7"/>
      <c r="M134" s="7"/>
      <c r="N134" s="7"/>
    </row>
    <row r="135" spans="2:9" ht="11.25" customHeight="1">
      <c r="B135" s="204" t="s">
        <v>94</v>
      </c>
      <c r="C135" s="85"/>
      <c r="D135" s="86"/>
      <c r="E135" s="86"/>
      <c r="F135" s="86"/>
      <c r="G135" s="86"/>
      <c r="H135" s="86"/>
      <c r="I135" s="87"/>
    </row>
    <row r="136" spans="2:9" ht="11.25" customHeight="1">
      <c r="B136" s="89" t="s">
        <v>95</v>
      </c>
      <c r="C136" s="90" t="s">
        <v>96</v>
      </c>
      <c r="D136" s="91"/>
      <c r="E136" s="91"/>
      <c r="F136" s="91"/>
      <c r="G136" s="91"/>
      <c r="H136" s="91"/>
      <c r="I136" s="92"/>
    </row>
    <row r="137" spans="2:9" ht="13.5" customHeight="1">
      <c r="B137" s="200"/>
      <c r="C137" s="290"/>
      <c r="D137" s="291"/>
      <c r="E137" s="291"/>
      <c r="F137" s="291"/>
      <c r="G137" s="291"/>
      <c r="H137" s="291"/>
      <c r="I137" s="292"/>
    </row>
    <row r="138" spans="2:9" ht="13.5" customHeight="1">
      <c r="B138" s="202"/>
      <c r="C138" s="284"/>
      <c r="D138" s="285"/>
      <c r="E138" s="285"/>
      <c r="F138" s="285"/>
      <c r="G138" s="285"/>
      <c r="H138" s="285"/>
      <c r="I138" s="286"/>
    </row>
    <row r="139" spans="2:9" ht="13.5" customHeight="1">
      <c r="B139" s="202"/>
      <c r="C139" s="284"/>
      <c r="D139" s="285"/>
      <c r="E139" s="285"/>
      <c r="F139" s="285"/>
      <c r="G139" s="285"/>
      <c r="H139" s="285"/>
      <c r="I139" s="286"/>
    </row>
    <row r="140" spans="2:9" ht="13.5" customHeight="1">
      <c r="B140" s="202"/>
      <c r="C140" s="284"/>
      <c r="D140" s="285"/>
      <c r="E140" s="285"/>
      <c r="F140" s="285"/>
      <c r="G140" s="285"/>
      <c r="H140" s="285"/>
      <c r="I140" s="286"/>
    </row>
    <row r="141" spans="2:9" ht="13.5" customHeight="1">
      <c r="B141" s="202"/>
      <c r="C141" s="284"/>
      <c r="D141" s="285"/>
      <c r="E141" s="285"/>
      <c r="F141" s="285"/>
      <c r="G141" s="285"/>
      <c r="H141" s="285"/>
      <c r="I141" s="286"/>
    </row>
    <row r="142" spans="2:9" ht="13.5" customHeight="1">
      <c r="B142" s="203"/>
      <c r="C142" s="287"/>
      <c r="D142" s="288"/>
      <c r="E142" s="288"/>
      <c r="F142" s="288"/>
      <c r="G142" s="288"/>
      <c r="H142" s="288"/>
      <c r="I142" s="289"/>
    </row>
    <row r="143" spans="1:9" ht="12.75">
      <c r="A143" s="2"/>
      <c r="B143" s="2"/>
      <c r="C143" s="2"/>
      <c r="D143" s="191"/>
      <c r="E143" s="2"/>
      <c r="F143" s="2"/>
      <c r="G143" s="2"/>
      <c r="H143" s="2"/>
      <c r="I143" s="2"/>
    </row>
    <row r="144" spans="1:9" ht="12.75">
      <c r="A144" s="2"/>
      <c r="B144" s="2"/>
      <c r="C144" s="2"/>
      <c r="D144" s="191"/>
      <c r="E144" s="2"/>
      <c r="F144" s="2"/>
      <c r="G144" s="2"/>
      <c r="H144" s="2"/>
      <c r="I144" s="2"/>
    </row>
    <row r="145" spans="1:9" ht="12.75">
      <c r="A145" s="2"/>
      <c r="B145" s="2"/>
      <c r="C145" s="2"/>
      <c r="D145" s="191"/>
      <c r="E145" s="2"/>
      <c r="F145" s="2"/>
      <c r="G145" s="2"/>
      <c r="H145" s="2"/>
      <c r="I145" s="2"/>
    </row>
    <row r="146" spans="1:9" ht="12.75">
      <c r="A146" s="2"/>
      <c r="B146" s="2"/>
      <c r="C146" s="2"/>
      <c r="D146" s="191"/>
      <c r="E146" s="2"/>
      <c r="F146" s="2"/>
      <c r="G146" s="2"/>
      <c r="H146" s="2"/>
      <c r="I146" s="2"/>
    </row>
    <row r="147" spans="1:9" ht="12.75">
      <c r="A147" s="2"/>
      <c r="B147" s="2"/>
      <c r="C147" s="2"/>
      <c r="D147" s="191"/>
      <c r="E147" s="2"/>
      <c r="F147" s="2"/>
      <c r="G147" s="2"/>
      <c r="H147" s="2"/>
      <c r="I147" s="2"/>
    </row>
    <row r="148" spans="1:9" ht="12.75">
      <c r="A148" s="2"/>
      <c r="B148" s="2"/>
      <c r="C148" s="2"/>
      <c r="D148" s="191"/>
      <c r="E148" s="2"/>
      <c r="F148" s="2"/>
      <c r="G148" s="2"/>
      <c r="H148" s="2"/>
      <c r="I148" s="2"/>
    </row>
    <row r="149" spans="1:9" ht="12.75">
      <c r="A149" s="2"/>
      <c r="B149" s="2"/>
      <c r="C149" s="2"/>
      <c r="D149" s="191"/>
      <c r="E149" s="2"/>
      <c r="F149" s="2"/>
      <c r="G149" s="2"/>
      <c r="H149" s="2"/>
      <c r="I149" s="2"/>
    </row>
    <row r="150" spans="1:9" ht="12.75">
      <c r="A150" s="2"/>
      <c r="B150" s="2"/>
      <c r="C150" s="2"/>
      <c r="D150" s="191"/>
      <c r="E150" s="2"/>
      <c r="F150" s="2"/>
      <c r="G150" s="2"/>
      <c r="H150" s="2"/>
      <c r="I150" s="2"/>
    </row>
    <row r="151" spans="1:9" ht="12.75">
      <c r="A151" s="2"/>
      <c r="B151" s="2"/>
      <c r="C151" s="2"/>
      <c r="D151" s="191"/>
      <c r="E151" s="2"/>
      <c r="F151" s="2"/>
      <c r="G151" s="2"/>
      <c r="H151" s="2"/>
      <c r="I151" s="2"/>
    </row>
    <row r="152" spans="1:9" ht="12.75">
      <c r="A152" s="2"/>
      <c r="B152" s="2"/>
      <c r="C152" s="2"/>
      <c r="D152" s="191"/>
      <c r="E152" s="2"/>
      <c r="F152" s="2"/>
      <c r="G152" s="2"/>
      <c r="H152" s="2"/>
      <c r="I152" s="2"/>
    </row>
    <row r="153" spans="1:9" ht="12.75">
      <c r="A153" s="2"/>
      <c r="B153" s="2"/>
      <c r="C153" s="2"/>
      <c r="D153" s="191"/>
      <c r="E153" s="2"/>
      <c r="F153" s="2"/>
      <c r="G153" s="2"/>
      <c r="H153" s="2"/>
      <c r="I153" s="2"/>
    </row>
    <row r="154" spans="1:9" ht="12.75">
      <c r="A154" s="2"/>
      <c r="B154" s="2"/>
      <c r="C154" s="2"/>
      <c r="D154" s="191"/>
      <c r="E154" s="2"/>
      <c r="F154" s="2"/>
      <c r="G154" s="2"/>
      <c r="H154" s="2"/>
      <c r="I154" s="2"/>
    </row>
    <row r="155" spans="1:9" ht="12.75">
      <c r="A155" s="2"/>
      <c r="B155" s="2"/>
      <c r="C155" s="2"/>
      <c r="D155" s="191"/>
      <c r="E155" s="2"/>
      <c r="F155" s="2"/>
      <c r="G155" s="2"/>
      <c r="H155" s="2"/>
      <c r="I155" s="2"/>
    </row>
    <row r="156" spans="1:9" ht="12.75">
      <c r="A156" s="2"/>
      <c r="B156" s="2"/>
      <c r="C156" s="2"/>
      <c r="D156" s="191"/>
      <c r="E156" s="2"/>
      <c r="F156" s="2"/>
      <c r="G156" s="2"/>
      <c r="H156" s="2"/>
      <c r="I156" s="2"/>
    </row>
  </sheetData>
  <printOptions horizontalCentered="1" verticalCentered="1"/>
  <pageMargins left="0.75" right="0.75" top="1" bottom="1" header="0" footer="0"/>
  <pageSetup horizontalDpi="600" verticalDpi="600" orientation="landscape" r:id="rId2"/>
  <rowBreaks count="2" manualBreakCount="2">
    <brk id="60" max="12" man="1"/>
    <brk id="105" max="12" man="1"/>
  </rowBreaks>
  <drawing r:id="rId1"/>
</worksheet>
</file>

<file path=xl/worksheets/sheet5.xml><?xml version="1.0" encoding="utf-8"?>
<worksheet xmlns="http://schemas.openxmlformats.org/spreadsheetml/2006/main" xmlns:r="http://schemas.openxmlformats.org/officeDocument/2006/relationships">
  <sheetPr codeName="Hoja6"/>
  <dimension ref="A3:N52"/>
  <sheetViews>
    <sheetView showGridLines="0" showZeros="0" workbookViewId="0" topLeftCell="A1">
      <selection activeCell="L12" sqref="L12"/>
    </sheetView>
  </sheetViews>
  <sheetFormatPr defaultColWidth="9.140625" defaultRowHeight="12.75"/>
  <cols>
    <col min="1" max="1" width="1.7109375" style="0" customWidth="1"/>
    <col min="2" max="2" width="6.421875" style="0" customWidth="1"/>
    <col min="3" max="3" width="28.421875" style="0" customWidth="1"/>
    <col min="4" max="4" width="5.28125" style="188" customWidth="1"/>
    <col min="5" max="13" width="9.57421875" style="0" customWidth="1"/>
    <col min="14" max="16384" width="11.421875" style="0" customWidth="1"/>
  </cols>
  <sheetData>
    <row r="3" spans="2:10" ht="15">
      <c r="B3" s="65" t="str">
        <f>+Index!B23</f>
        <v>IV.1. Graduates by Type of Institution</v>
      </c>
      <c r="C3" s="66"/>
      <c r="D3" s="67"/>
      <c r="E3" s="67"/>
      <c r="F3" s="67"/>
      <c r="G3" s="67"/>
      <c r="H3" s="67"/>
      <c r="I3" s="67"/>
      <c r="J3" s="67"/>
    </row>
    <row r="4" spans="2:10" ht="12.75">
      <c r="B4" s="6"/>
      <c r="C4" s="6"/>
      <c r="D4" s="7"/>
      <c r="E4" s="7"/>
      <c r="F4" s="7"/>
      <c r="G4" s="7"/>
      <c r="H4" s="7"/>
      <c r="I4" s="7"/>
      <c r="J4" s="7"/>
    </row>
    <row r="5" spans="2:10" ht="13.5" thickBot="1">
      <c r="B5" s="22" t="s">
        <v>60</v>
      </c>
      <c r="C5" s="29"/>
      <c r="D5" s="180" t="s">
        <v>91</v>
      </c>
      <c r="E5" s="23">
        <v>1996</v>
      </c>
      <c r="F5" s="23">
        <v>1997</v>
      </c>
      <c r="G5" s="23">
        <v>1998</v>
      </c>
      <c r="H5" s="23">
        <v>1999</v>
      </c>
      <c r="I5" s="23">
        <v>2000</v>
      </c>
      <c r="J5" s="24">
        <v>2001</v>
      </c>
    </row>
    <row r="6" spans="1:10" s="135" customFormat="1" ht="12.75">
      <c r="A6" s="3"/>
      <c r="B6" s="35" t="str">
        <f>+ca_1</f>
        <v>A. Private Institutions</v>
      </c>
      <c r="C6" s="30"/>
      <c r="D6" s="214"/>
      <c r="E6" s="215">
        <f aca="true" t="shared" si="0" ref="E6:J6">SUM(E7:E9)</f>
        <v>16219</v>
      </c>
      <c r="F6" s="215">
        <f t="shared" si="0"/>
        <v>18568</v>
      </c>
      <c r="G6" s="215">
        <f t="shared" si="0"/>
        <v>21214</v>
      </c>
      <c r="H6" s="215">
        <f t="shared" si="0"/>
        <v>21848</v>
      </c>
      <c r="I6" s="215">
        <f t="shared" si="0"/>
        <v>22514</v>
      </c>
      <c r="J6" s="216">
        <f t="shared" si="0"/>
        <v>21887</v>
      </c>
    </row>
    <row r="7" spans="1:10" ht="12.75">
      <c r="A7" s="2"/>
      <c r="B7" s="71"/>
      <c r="C7" s="72" t="str">
        <f>+t_1</f>
        <v>1. Universities</v>
      </c>
      <c r="D7" s="440"/>
      <c r="E7" s="477">
        <v>4557</v>
      </c>
      <c r="F7" s="125">
        <v>5397</v>
      </c>
      <c r="G7" s="125">
        <v>6018</v>
      </c>
      <c r="H7" s="125">
        <v>5682</v>
      </c>
      <c r="I7" s="125">
        <v>5889</v>
      </c>
      <c r="J7" s="353">
        <v>5182</v>
      </c>
    </row>
    <row r="8" spans="1:10" ht="15">
      <c r="A8" s="2"/>
      <c r="B8" s="71"/>
      <c r="C8" s="72" t="s">
        <v>168</v>
      </c>
      <c r="D8" s="247"/>
      <c r="E8" s="478">
        <v>1547</v>
      </c>
      <c r="F8" s="125">
        <v>1833</v>
      </c>
      <c r="G8" s="125">
        <v>1737</v>
      </c>
      <c r="H8" s="125">
        <v>1668</v>
      </c>
      <c r="I8" s="125">
        <v>1709</v>
      </c>
      <c r="J8" s="353">
        <v>1632</v>
      </c>
    </row>
    <row r="9" spans="1:10" ht="15">
      <c r="A9" s="2"/>
      <c r="B9" s="71"/>
      <c r="C9" s="72" t="s">
        <v>169</v>
      </c>
      <c r="D9" s="247"/>
      <c r="E9" s="478">
        <v>10115</v>
      </c>
      <c r="F9" s="125">
        <v>11338</v>
      </c>
      <c r="G9" s="125">
        <v>13459</v>
      </c>
      <c r="H9" s="125">
        <v>14498</v>
      </c>
      <c r="I9" s="125">
        <v>14916</v>
      </c>
      <c r="J9" s="353">
        <v>15073</v>
      </c>
    </row>
    <row r="10" spans="1:10" ht="15">
      <c r="A10" s="2"/>
      <c r="B10" s="71"/>
      <c r="C10" s="72"/>
      <c r="D10" s="247"/>
      <c r="E10" s="257"/>
      <c r="F10" s="258"/>
      <c r="G10" s="258"/>
      <c r="H10" s="258"/>
      <c r="I10" s="258"/>
      <c r="J10" s="378"/>
    </row>
    <row r="11" spans="1:10" ht="12.75">
      <c r="A11" s="2"/>
      <c r="B11" s="36" t="str">
        <f>+ca_2</f>
        <v>B. Public Institutions</v>
      </c>
      <c r="C11" s="31"/>
      <c r="D11" s="441"/>
      <c r="E11" s="383">
        <f aca="true" t="shared" si="1" ref="E11:J11">SUM(E12,E16)</f>
        <v>26403</v>
      </c>
      <c r="F11" s="217">
        <f t="shared" si="1"/>
        <v>27590</v>
      </c>
      <c r="G11" s="217">
        <f t="shared" si="1"/>
        <v>29762</v>
      </c>
      <c r="H11" s="217">
        <f t="shared" si="1"/>
        <v>31902</v>
      </c>
      <c r="I11" s="217">
        <f t="shared" si="1"/>
        <v>38137</v>
      </c>
      <c r="J11" s="132">
        <f t="shared" si="1"/>
        <v>41556</v>
      </c>
    </row>
    <row r="12" spans="1:10" ht="12.75">
      <c r="A12" s="2"/>
      <c r="B12" s="71"/>
      <c r="C12" s="72" t="str">
        <f>+t_1</f>
        <v>1. Universities</v>
      </c>
      <c r="D12" s="440"/>
      <c r="E12" s="479">
        <f aca="true" t="shared" si="2" ref="E12:J12">SUM(E13:E14)</f>
        <v>16765</v>
      </c>
      <c r="F12" s="357">
        <f t="shared" si="2"/>
        <v>17419</v>
      </c>
      <c r="G12" s="357">
        <f t="shared" si="2"/>
        <v>17419</v>
      </c>
      <c r="H12" s="357">
        <f t="shared" si="2"/>
        <v>17614</v>
      </c>
      <c r="I12" s="357">
        <f t="shared" si="2"/>
        <v>18890</v>
      </c>
      <c r="J12" s="358">
        <f t="shared" si="2"/>
        <v>21236</v>
      </c>
    </row>
    <row r="13" spans="1:10" ht="12.75">
      <c r="A13" s="2"/>
      <c r="B13" s="71"/>
      <c r="C13" s="250" t="s">
        <v>149</v>
      </c>
      <c r="D13" s="440"/>
      <c r="E13" s="478">
        <v>16639</v>
      </c>
      <c r="F13" s="125">
        <v>17272</v>
      </c>
      <c r="G13" s="125">
        <v>17317</v>
      </c>
      <c r="H13" s="125">
        <v>17465</v>
      </c>
      <c r="I13" s="125">
        <v>18728</v>
      </c>
      <c r="J13" s="353">
        <v>21096</v>
      </c>
    </row>
    <row r="14" spans="1:10" ht="12.75">
      <c r="A14" s="2"/>
      <c r="B14" s="71"/>
      <c r="C14" s="250" t="s">
        <v>171</v>
      </c>
      <c r="D14" s="440"/>
      <c r="E14" s="478">
        <v>126</v>
      </c>
      <c r="F14" s="125">
        <v>147</v>
      </c>
      <c r="G14" s="125">
        <v>102</v>
      </c>
      <c r="H14" s="125">
        <v>149</v>
      </c>
      <c r="I14" s="125">
        <v>162</v>
      </c>
      <c r="J14" s="353">
        <v>140</v>
      </c>
    </row>
    <row r="15" spans="1:10" ht="12.75">
      <c r="A15" s="2"/>
      <c r="B15" s="71"/>
      <c r="C15" s="250"/>
      <c r="D15" s="440"/>
      <c r="E15" s="478"/>
      <c r="F15" s="125"/>
      <c r="G15" s="125"/>
      <c r="H15" s="125"/>
      <c r="I15" s="125"/>
      <c r="J15" s="353"/>
    </row>
    <row r="16" spans="1:10" ht="12.75">
      <c r="A16" s="2"/>
      <c r="B16" s="71"/>
      <c r="C16" s="72" t="s">
        <v>170</v>
      </c>
      <c r="D16" s="440"/>
      <c r="E16" s="479">
        <f aca="true" t="shared" si="3" ref="E16:J16">SUM(E17:E19)</f>
        <v>9638</v>
      </c>
      <c r="F16" s="357">
        <f t="shared" si="3"/>
        <v>10171</v>
      </c>
      <c r="G16" s="357">
        <f t="shared" si="3"/>
        <v>12343</v>
      </c>
      <c r="H16" s="357">
        <f t="shared" si="3"/>
        <v>14288</v>
      </c>
      <c r="I16" s="357">
        <f t="shared" si="3"/>
        <v>19247</v>
      </c>
      <c r="J16" s="358">
        <f t="shared" si="3"/>
        <v>20320</v>
      </c>
    </row>
    <row r="17" spans="1:10" ht="12.75">
      <c r="A17" s="2"/>
      <c r="B17" s="71"/>
      <c r="C17" s="250" t="s">
        <v>172</v>
      </c>
      <c r="D17" s="440"/>
      <c r="E17" s="478">
        <v>9412</v>
      </c>
      <c r="F17" s="125">
        <v>9791</v>
      </c>
      <c r="G17" s="125">
        <v>12070</v>
      </c>
      <c r="H17" s="125">
        <v>14012</v>
      </c>
      <c r="I17" s="125">
        <v>18949</v>
      </c>
      <c r="J17" s="353">
        <v>19988</v>
      </c>
    </row>
    <row r="18" spans="1:10" s="135" customFormat="1" ht="12.75">
      <c r="A18" s="3"/>
      <c r="B18" s="71"/>
      <c r="C18" s="250" t="s">
        <v>173</v>
      </c>
      <c r="E18" s="478">
        <v>100</v>
      </c>
      <c r="F18" s="125">
        <v>233</v>
      </c>
      <c r="G18" s="125">
        <v>171</v>
      </c>
      <c r="H18" s="125">
        <v>127</v>
      </c>
      <c r="I18" s="125">
        <v>136</v>
      </c>
      <c r="J18" s="353">
        <v>192</v>
      </c>
    </row>
    <row r="19" spans="1:10" ht="12.75">
      <c r="A19" s="2"/>
      <c r="B19" s="71"/>
      <c r="C19" s="250" t="s">
        <v>171</v>
      </c>
      <c r="D19" s="440"/>
      <c r="E19" s="478">
        <v>126</v>
      </c>
      <c r="F19" s="125">
        <v>147</v>
      </c>
      <c r="G19" s="125">
        <v>102</v>
      </c>
      <c r="H19" s="125">
        <v>149</v>
      </c>
      <c r="I19" s="125">
        <v>162</v>
      </c>
      <c r="J19" s="353">
        <v>140</v>
      </c>
    </row>
    <row r="20" spans="1:10" ht="12.75">
      <c r="A20" s="2"/>
      <c r="B20" s="71"/>
      <c r="C20" s="250"/>
      <c r="D20" s="440"/>
      <c r="E20" s="257"/>
      <c r="F20" s="258"/>
      <c r="G20" s="258"/>
      <c r="H20" s="258"/>
      <c r="I20" s="258"/>
      <c r="J20" s="378"/>
    </row>
    <row r="21" spans="1:10" ht="12.75">
      <c r="A21" s="2"/>
      <c r="B21" s="161" t="str">
        <f>+ca_3</f>
        <v>C.Total (private and public) </v>
      </c>
      <c r="C21" s="162"/>
      <c r="D21" s="475"/>
      <c r="E21" s="480">
        <f aca="true" t="shared" si="4" ref="E21:J21">SUM(E6,E11)</f>
        <v>42622</v>
      </c>
      <c r="F21" s="468">
        <f t="shared" si="4"/>
        <v>46158</v>
      </c>
      <c r="G21" s="468">
        <f t="shared" si="4"/>
        <v>50976</v>
      </c>
      <c r="H21" s="468">
        <f t="shared" si="4"/>
        <v>53750</v>
      </c>
      <c r="I21" s="468">
        <f t="shared" si="4"/>
        <v>60651</v>
      </c>
      <c r="J21" s="469">
        <f t="shared" si="4"/>
        <v>63443</v>
      </c>
    </row>
    <row r="22" spans="1:10" ht="12.75">
      <c r="A22" s="2"/>
      <c r="B22" s="165"/>
      <c r="C22" s="166" t="str">
        <f>+t_1</f>
        <v>1. Universities</v>
      </c>
      <c r="D22" s="476"/>
      <c r="E22" s="481">
        <f aca="true" t="shared" si="5" ref="E22:J22">SUM(E12,E7)</f>
        <v>21322</v>
      </c>
      <c r="F22" s="356">
        <f t="shared" si="5"/>
        <v>22816</v>
      </c>
      <c r="G22" s="356">
        <f t="shared" si="5"/>
        <v>23437</v>
      </c>
      <c r="H22" s="356">
        <f t="shared" si="5"/>
        <v>23296</v>
      </c>
      <c r="I22" s="356">
        <f t="shared" si="5"/>
        <v>24779</v>
      </c>
      <c r="J22" s="157">
        <f t="shared" si="5"/>
        <v>26418</v>
      </c>
    </row>
    <row r="23" spans="1:10" ht="12.75">
      <c r="A23" s="2"/>
      <c r="B23" s="71"/>
      <c r="C23" s="72" t="s">
        <v>170</v>
      </c>
      <c r="D23" s="484">
        <v>1</v>
      </c>
      <c r="E23" s="478">
        <f aca="true" t="shared" si="6" ref="E23:J23">SUM(E16,E9)</f>
        <v>19753</v>
      </c>
      <c r="F23" s="125">
        <f t="shared" si="6"/>
        <v>21509</v>
      </c>
      <c r="G23" s="125">
        <f t="shared" si="6"/>
        <v>25802</v>
      </c>
      <c r="H23" s="125">
        <f t="shared" si="6"/>
        <v>28786</v>
      </c>
      <c r="I23" s="125">
        <f t="shared" si="6"/>
        <v>34163</v>
      </c>
      <c r="J23" s="353">
        <f t="shared" si="6"/>
        <v>35393</v>
      </c>
    </row>
    <row r="24" spans="1:10" ht="12.75">
      <c r="A24" s="2"/>
      <c r="B24" s="75"/>
      <c r="C24" s="486"/>
      <c r="D24" s="487"/>
      <c r="E24" s="485"/>
      <c r="F24" s="482"/>
      <c r="G24" s="482"/>
      <c r="H24" s="482"/>
      <c r="I24" s="482"/>
      <c r="J24" s="483"/>
    </row>
    <row r="25" spans="1:10" ht="25.5" customHeight="1">
      <c r="A25" s="2"/>
      <c r="B25" s="11"/>
      <c r="C25" s="2"/>
      <c r="D25" s="191"/>
      <c r="E25" s="1"/>
      <c r="F25" s="1"/>
      <c r="G25" s="1"/>
      <c r="H25" s="1"/>
      <c r="I25" s="1"/>
      <c r="J25" s="470"/>
    </row>
    <row r="26" spans="2:10" ht="12.75">
      <c r="B26" s="101" t="s">
        <v>135</v>
      </c>
      <c r="C26" s="60"/>
      <c r="D26" s="187"/>
      <c r="E26" s="61">
        <v>1996</v>
      </c>
      <c r="F26" s="61">
        <v>1997</v>
      </c>
      <c r="G26" s="61">
        <v>1998</v>
      </c>
      <c r="H26" s="61">
        <v>1999</v>
      </c>
      <c r="I26" s="61">
        <v>2000</v>
      </c>
      <c r="J26" s="62">
        <v>2001</v>
      </c>
    </row>
    <row r="27" spans="2:10" ht="25.5" customHeight="1">
      <c r="B27" s="143">
        <v>1</v>
      </c>
      <c r="C27" s="144" t="s">
        <v>189</v>
      </c>
      <c r="D27" s="84"/>
      <c r="E27" s="471">
        <f aca="true" t="shared" si="7" ref="E27:J27">E6/E21</f>
        <v>0.38053118108019335</v>
      </c>
      <c r="F27" s="471">
        <f t="shared" si="7"/>
        <v>0.4022704623250574</v>
      </c>
      <c r="G27" s="471">
        <f t="shared" si="7"/>
        <v>0.41615662272441933</v>
      </c>
      <c r="H27" s="471">
        <f t="shared" si="7"/>
        <v>0.40647441860465117</v>
      </c>
      <c r="I27" s="471">
        <f t="shared" si="7"/>
        <v>0.3712057509356812</v>
      </c>
      <c r="J27" s="472">
        <f t="shared" si="7"/>
        <v>0.34498683857951234</v>
      </c>
    </row>
    <row r="28" spans="2:10" ht="36" customHeight="1">
      <c r="B28" s="145">
        <v>2</v>
      </c>
      <c r="C28" s="146" t="s">
        <v>187</v>
      </c>
      <c r="D28" s="81"/>
      <c r="E28" s="50">
        <f aca="true" t="shared" si="8" ref="E28:J28">SUM(E7:E8)/E6</f>
        <v>0.376348726801899</v>
      </c>
      <c r="F28" s="50">
        <f t="shared" si="8"/>
        <v>0.38937957776820337</v>
      </c>
      <c r="G28" s="50">
        <f t="shared" si="8"/>
        <v>0.36556047892900917</v>
      </c>
      <c r="H28" s="50">
        <f t="shared" si="8"/>
        <v>0.33641523251556205</v>
      </c>
      <c r="I28" s="50">
        <f t="shared" si="8"/>
        <v>0.33747890201652303</v>
      </c>
      <c r="J28" s="51">
        <f t="shared" si="8"/>
        <v>0.31132635811212134</v>
      </c>
    </row>
    <row r="29" spans="2:10" ht="33" customHeight="1">
      <c r="B29" s="147">
        <v>3</v>
      </c>
      <c r="C29" s="148" t="s">
        <v>188</v>
      </c>
      <c r="D29" s="97"/>
      <c r="E29" s="473">
        <f aca="true" t="shared" si="9" ref="E29:J29">SUM(E7:E8)/E22</f>
        <v>0.2862770847012475</v>
      </c>
      <c r="F29" s="473">
        <f t="shared" si="9"/>
        <v>0.316882889200561</v>
      </c>
      <c r="G29" s="473">
        <f t="shared" si="9"/>
        <v>0.3308870589239237</v>
      </c>
      <c r="H29" s="473">
        <f t="shared" si="9"/>
        <v>0.3155048076923077</v>
      </c>
      <c r="I29" s="473">
        <f t="shared" si="9"/>
        <v>0.3066306146333589</v>
      </c>
      <c r="J29" s="474">
        <f t="shared" si="9"/>
        <v>0.2579301991066697</v>
      </c>
    </row>
    <row r="30" spans="1:14" ht="12.75">
      <c r="A30" s="2"/>
      <c r="B30" s="11"/>
      <c r="C30" s="6"/>
      <c r="D30" s="7"/>
      <c r="E30" s="6"/>
      <c r="F30" s="7"/>
      <c r="G30" s="7"/>
      <c r="H30" s="7"/>
      <c r="I30" s="7"/>
      <c r="J30" s="7"/>
      <c r="K30" s="7"/>
      <c r="L30" s="7"/>
      <c r="M30" s="7"/>
      <c r="N30" s="7"/>
    </row>
    <row r="31" spans="2:10" ht="11.25" customHeight="1">
      <c r="B31" s="88" t="s">
        <v>94</v>
      </c>
      <c r="C31" s="85"/>
      <c r="D31" s="86"/>
      <c r="E31" s="86"/>
      <c r="F31" s="86"/>
      <c r="G31" s="86"/>
      <c r="H31" s="86"/>
      <c r="I31" s="86"/>
      <c r="J31" s="86"/>
    </row>
    <row r="32" spans="2:10" ht="11.25" customHeight="1">
      <c r="B32" s="307" t="s">
        <v>395</v>
      </c>
      <c r="C32" s="272" t="s">
        <v>96</v>
      </c>
      <c r="D32" s="273"/>
      <c r="E32" s="273"/>
      <c r="F32" s="273"/>
      <c r="G32" s="273"/>
      <c r="H32" s="273"/>
      <c r="I32" s="273"/>
      <c r="J32" s="274"/>
    </row>
    <row r="33" spans="2:10" ht="77.25" customHeight="1">
      <c r="B33" s="442">
        <v>1</v>
      </c>
      <c r="C33" s="509" t="s">
        <v>394</v>
      </c>
      <c r="D33" s="510"/>
      <c r="E33" s="510"/>
      <c r="F33" s="510"/>
      <c r="G33" s="510"/>
      <c r="H33" s="510"/>
      <c r="I33" s="510"/>
      <c r="J33" s="511"/>
    </row>
    <row r="34" spans="2:10" ht="14.25" customHeight="1">
      <c r="B34" s="382"/>
      <c r="C34" s="518"/>
      <c r="D34" s="519"/>
      <c r="E34" s="519"/>
      <c r="F34" s="519"/>
      <c r="G34" s="519"/>
      <c r="H34" s="519"/>
      <c r="I34" s="519"/>
      <c r="J34" s="520"/>
    </row>
    <row r="35" spans="2:10" ht="13.5" customHeight="1">
      <c r="B35" s="82"/>
      <c r="C35" s="521"/>
      <c r="D35" s="522"/>
      <c r="E35" s="522"/>
      <c r="F35" s="522"/>
      <c r="G35" s="522"/>
      <c r="H35" s="522"/>
      <c r="I35" s="522"/>
      <c r="J35" s="523"/>
    </row>
    <row r="36" spans="2:9" ht="13.5" customHeight="1">
      <c r="B36" s="2"/>
      <c r="C36" s="2"/>
      <c r="D36" s="191"/>
      <c r="E36" s="2"/>
      <c r="F36" s="2"/>
      <c r="G36" s="2"/>
      <c r="H36" s="2"/>
      <c r="I36" s="2"/>
    </row>
    <row r="37" spans="2:9" ht="13.5" customHeight="1">
      <c r="B37" s="2"/>
      <c r="C37" s="2"/>
      <c r="D37" s="191"/>
      <c r="E37" s="2"/>
      <c r="F37" s="2"/>
      <c r="G37" s="2"/>
      <c r="H37" s="2"/>
      <c r="I37" s="2"/>
    </row>
    <row r="38" spans="2:9" ht="13.5" customHeight="1">
      <c r="B38" s="2"/>
      <c r="C38" s="2"/>
      <c r="D38" s="191"/>
      <c r="E38" s="2"/>
      <c r="F38" s="2"/>
      <c r="G38" s="2"/>
      <c r="H38" s="2"/>
      <c r="I38" s="2"/>
    </row>
    <row r="39" spans="1:9" ht="12.75">
      <c r="A39" s="2"/>
      <c r="B39" s="2"/>
      <c r="C39" s="2"/>
      <c r="D39" s="191"/>
      <c r="E39" s="2"/>
      <c r="F39" s="2"/>
      <c r="G39" s="2"/>
      <c r="H39" s="2"/>
      <c r="I39" s="2"/>
    </row>
    <row r="40" spans="1:9" ht="12.75">
      <c r="A40" s="2"/>
      <c r="B40" s="2"/>
      <c r="C40" s="2"/>
      <c r="D40" s="191"/>
      <c r="E40" s="2"/>
      <c r="F40" s="2"/>
      <c r="G40" s="2"/>
      <c r="H40" s="2"/>
      <c r="I40" s="2"/>
    </row>
    <row r="41" spans="1:9" ht="12.75">
      <c r="A41" s="2"/>
      <c r="B41" s="2"/>
      <c r="C41" s="2"/>
      <c r="D41" s="191"/>
      <c r="E41" s="2"/>
      <c r="F41" s="2"/>
      <c r="G41" s="2"/>
      <c r="H41" s="2"/>
      <c r="I41" s="2"/>
    </row>
    <row r="42" spans="1:9" ht="12.75">
      <c r="A42" s="2"/>
      <c r="B42" s="2"/>
      <c r="C42" s="2"/>
      <c r="D42" s="191"/>
      <c r="E42" s="2"/>
      <c r="F42" s="2"/>
      <c r="G42" s="2"/>
      <c r="H42" s="2"/>
      <c r="I42" s="2"/>
    </row>
    <row r="43" spans="1:9" ht="12.75">
      <c r="A43" s="2"/>
      <c r="B43" s="2"/>
      <c r="C43" s="2"/>
      <c r="D43" s="191"/>
      <c r="E43" s="2"/>
      <c r="F43" s="2"/>
      <c r="G43" s="2"/>
      <c r="H43" s="2"/>
      <c r="I43" s="2"/>
    </row>
    <row r="44" spans="1:9" ht="12.75">
      <c r="A44" s="2"/>
      <c r="B44" s="2"/>
      <c r="C44" s="2"/>
      <c r="D44" s="191"/>
      <c r="E44" s="2"/>
      <c r="F44" s="2"/>
      <c r="G44" s="2"/>
      <c r="H44" s="2"/>
      <c r="I44" s="2"/>
    </row>
    <row r="45" spans="1:9" ht="12.75">
      <c r="A45" s="2"/>
      <c r="B45" s="2"/>
      <c r="C45" s="2"/>
      <c r="D45" s="191"/>
      <c r="E45" s="2"/>
      <c r="F45" s="2"/>
      <c r="G45" s="2"/>
      <c r="H45" s="2"/>
      <c r="I45" s="2"/>
    </row>
    <row r="46" spans="1:9" ht="12.75">
      <c r="A46" s="2"/>
      <c r="B46" s="2"/>
      <c r="C46" s="2"/>
      <c r="D46" s="191"/>
      <c r="E46" s="2"/>
      <c r="F46" s="2"/>
      <c r="G46" s="2"/>
      <c r="H46" s="2"/>
      <c r="I46" s="2"/>
    </row>
    <row r="47" spans="1:9" ht="12.75">
      <c r="A47" s="2"/>
      <c r="B47" s="2"/>
      <c r="C47" s="2"/>
      <c r="D47" s="191"/>
      <c r="E47" s="2"/>
      <c r="F47" s="2"/>
      <c r="G47" s="2"/>
      <c r="H47" s="2"/>
      <c r="I47" s="2"/>
    </row>
    <row r="48" spans="1:9" ht="12.75">
      <c r="A48" s="2"/>
      <c r="B48" s="2"/>
      <c r="C48" s="2"/>
      <c r="D48" s="191"/>
      <c r="E48" s="2"/>
      <c r="F48" s="2"/>
      <c r="G48" s="2"/>
      <c r="H48" s="2"/>
      <c r="I48" s="2"/>
    </row>
    <row r="49" spans="1:9" ht="12.75">
      <c r="A49" s="2"/>
      <c r="B49" s="2"/>
      <c r="C49" s="2"/>
      <c r="D49" s="191"/>
      <c r="E49" s="2"/>
      <c r="F49" s="2"/>
      <c r="G49" s="2"/>
      <c r="H49" s="2"/>
      <c r="I49" s="2"/>
    </row>
    <row r="50" ht="12.75">
      <c r="A50" s="2"/>
    </row>
    <row r="51" ht="12.75">
      <c r="A51" s="2"/>
    </row>
    <row r="52" ht="12.75">
      <c r="A52" s="2"/>
    </row>
  </sheetData>
  <mergeCells count="3">
    <mergeCell ref="C33:J33"/>
    <mergeCell ref="C34:J34"/>
    <mergeCell ref="C35:J35"/>
  </mergeCells>
  <printOptions horizontalCentered="1" verticalCentered="1"/>
  <pageMargins left="0.75" right="0.75" top="1" bottom="1" header="0" footer="0"/>
  <pageSetup horizontalDpi="600" verticalDpi="600" orientation="landscape" scale="96" r:id="rId2"/>
  <ignoredErrors>
    <ignoredError sqref="E28:J29" formulaRange="1"/>
  </ignoredErrors>
  <drawing r:id="rId1"/>
</worksheet>
</file>

<file path=xl/worksheets/sheet6.xml><?xml version="1.0" encoding="utf-8"?>
<worksheet xmlns="http://schemas.openxmlformats.org/spreadsheetml/2006/main" xmlns:r="http://schemas.openxmlformats.org/officeDocument/2006/relationships">
  <sheetPr codeName="Hoja7"/>
  <dimension ref="D2:G20"/>
  <sheetViews>
    <sheetView workbookViewId="0" topLeftCell="D1">
      <selection activeCell="D5" sqref="D5"/>
    </sheetView>
  </sheetViews>
  <sheetFormatPr defaultColWidth="9.140625" defaultRowHeight="12.75"/>
  <cols>
    <col min="1" max="1" width="0" style="1" hidden="1" customWidth="1"/>
    <col min="2" max="2" width="18.140625" style="1" hidden="1" customWidth="1"/>
    <col min="3" max="3" width="21.140625" style="1" hidden="1" customWidth="1"/>
    <col min="4" max="4" width="25.8515625" style="4" customWidth="1"/>
    <col min="5" max="5" width="55.8515625" style="4" customWidth="1"/>
    <col min="6" max="6" width="19.8515625" style="4" customWidth="1"/>
    <col min="7" max="7" width="15.140625" style="4" customWidth="1"/>
    <col min="8" max="16384" width="11.421875" style="1" customWidth="1"/>
  </cols>
  <sheetData>
    <row r="2" spans="4:7" s="3" customFormat="1" ht="26.25" thickBot="1">
      <c r="D2" s="122" t="s">
        <v>97</v>
      </c>
      <c r="E2" s="122" t="s">
        <v>98</v>
      </c>
      <c r="F2" s="122" t="s">
        <v>99</v>
      </c>
      <c r="G2" s="122" t="s">
        <v>100</v>
      </c>
    </row>
    <row r="3" spans="4:7" s="3" customFormat="1" ht="21">
      <c r="D3" s="4" t="s">
        <v>312</v>
      </c>
      <c r="E3" s="16" t="s">
        <v>327</v>
      </c>
      <c r="F3" s="1"/>
      <c r="G3" s="1"/>
    </row>
    <row r="4" spans="4:7" s="3" customFormat="1" ht="12.75">
      <c r="D4" s="5"/>
      <c r="E4" s="16"/>
      <c r="F4" s="1"/>
      <c r="G4" s="1"/>
    </row>
    <row r="5" spans="4:6" ht="36.75" customHeight="1">
      <c r="D5" s="4" t="s">
        <v>311</v>
      </c>
      <c r="E5" s="16" t="s">
        <v>310</v>
      </c>
      <c r="F5" s="1"/>
    </row>
    <row r="6" spans="4:6" ht="9.75" customHeight="1">
      <c r="D6" s="5"/>
      <c r="E6" s="16"/>
      <c r="F6" s="1"/>
    </row>
    <row r="7" spans="4:5" ht="49.5" customHeight="1">
      <c r="D7" s="4" t="s">
        <v>323</v>
      </c>
      <c r="E7" s="16" t="s">
        <v>313</v>
      </c>
    </row>
    <row r="8" ht="6.75" customHeight="1">
      <c r="E8" s="16"/>
    </row>
    <row r="9" spans="4:5" ht="49.5" customHeight="1">
      <c r="D9" s="4" t="s">
        <v>322</v>
      </c>
      <c r="E9" s="16" t="s">
        <v>317</v>
      </c>
    </row>
    <row r="10" ht="7.5" customHeight="1">
      <c r="E10" s="16"/>
    </row>
    <row r="11" spans="4:5" ht="44.25" customHeight="1">
      <c r="D11" s="4" t="s">
        <v>321</v>
      </c>
      <c r="E11" s="16" t="s">
        <v>314</v>
      </c>
    </row>
    <row r="12" ht="8.25" customHeight="1">
      <c r="E12" s="16"/>
    </row>
    <row r="13" spans="4:5" ht="33" customHeight="1">
      <c r="D13" s="4" t="s">
        <v>324</v>
      </c>
      <c r="E13" s="16" t="s">
        <v>315</v>
      </c>
    </row>
    <row r="14" ht="7.5" customHeight="1">
      <c r="E14" s="16"/>
    </row>
    <row r="15" spans="4:5" ht="52.5">
      <c r="D15" s="4" t="s">
        <v>320</v>
      </c>
      <c r="E15" s="249" t="s">
        <v>316</v>
      </c>
    </row>
    <row r="16" ht="6.75" customHeight="1">
      <c r="E16" s="249"/>
    </row>
    <row r="17" spans="4:5" ht="21">
      <c r="D17" s="4" t="s">
        <v>319</v>
      </c>
      <c r="E17" s="16" t="s">
        <v>318</v>
      </c>
    </row>
    <row r="18" ht="12.75">
      <c r="E18" s="16"/>
    </row>
    <row r="19" spans="4:5" ht="37.5" customHeight="1">
      <c r="D19" s="4" t="s">
        <v>326</v>
      </c>
      <c r="E19" s="16" t="s">
        <v>325</v>
      </c>
    </row>
    <row r="20" ht="12.75">
      <c r="E20" s="16"/>
    </row>
  </sheetData>
  <hyperlinks>
    <hyperlink ref="E5" r:id="rId1" display="http://www3.oces.mcies.pt/index.php"/>
    <hyperlink ref="E7" r:id="rId2" display="http://www.fup.pt/"/>
    <hyperlink ref="E11" r:id="rId3" display="http://www.apesp.pt/"/>
    <hyperlink ref="E13" r:id="rId4" display="http://www.adispor.pt/"/>
    <hyperlink ref="E17" r:id="rId5" display="http://www.cnedu.pt/"/>
    <hyperlink ref="E19" r:id="rId6" display="http://www.cnaves.pt/"/>
    <hyperlink ref="E3" r:id="rId7" display="http://www.mces.pt/"/>
  </hyperlinks>
  <printOptions/>
  <pageMargins left="0.75" right="0.75" top="1" bottom="1" header="0" footer="0"/>
  <pageSetup horizontalDpi="600" verticalDpi="600" orientation="portrait" r:id="rId8"/>
</worksheet>
</file>

<file path=xl/worksheets/sheet7.xml><?xml version="1.0" encoding="utf-8"?>
<worksheet xmlns="http://schemas.openxmlformats.org/spreadsheetml/2006/main" xmlns:r="http://schemas.openxmlformats.org/officeDocument/2006/relationships">
  <dimension ref="B2:D133"/>
  <sheetViews>
    <sheetView workbookViewId="0" topLeftCell="A1">
      <selection activeCell="D124" sqref="D124"/>
    </sheetView>
  </sheetViews>
  <sheetFormatPr defaultColWidth="9.140625" defaultRowHeight="12.75"/>
  <cols>
    <col min="1" max="1" width="2.7109375" style="0" customWidth="1"/>
    <col min="2" max="2" width="9.57421875" style="0" customWidth="1"/>
    <col min="3" max="3" width="65.7109375" style="265" customWidth="1"/>
    <col min="4" max="4" width="20.7109375" style="0" bestFit="1" customWidth="1"/>
    <col min="5" max="16384" width="11.421875" style="0" customWidth="1"/>
  </cols>
  <sheetData>
    <row r="2" spans="2:4" ht="12.75">
      <c r="B2" s="123" t="s">
        <v>309</v>
      </c>
      <c r="C2" s="123"/>
      <c r="D2" s="124"/>
    </row>
    <row r="3" ht="12.75">
      <c r="B3" s="205"/>
    </row>
    <row r="4" spans="2:4" ht="12.75">
      <c r="B4" s="68"/>
      <c r="C4" s="68" t="s">
        <v>308</v>
      </c>
      <c r="D4" s="59"/>
    </row>
    <row r="5" spans="2:4" ht="12.75">
      <c r="B5" s="490"/>
      <c r="C5" s="490"/>
      <c r="D5" s="490"/>
    </row>
    <row r="6" ht="12.75">
      <c r="C6" s="265" t="s">
        <v>403</v>
      </c>
    </row>
    <row r="7" ht="12.75">
      <c r="C7" s="2"/>
    </row>
    <row r="8" ht="12.75">
      <c r="C8" s="68" t="s">
        <v>179</v>
      </c>
    </row>
    <row r="9" spans="2:3" ht="12.75">
      <c r="B9" s="188"/>
      <c r="C9" s="266" t="s">
        <v>191</v>
      </c>
    </row>
    <row r="10" spans="2:3" ht="12.75">
      <c r="B10" s="188"/>
      <c r="C10" s="266" t="s">
        <v>192</v>
      </c>
    </row>
    <row r="11" spans="2:3" ht="12.75">
      <c r="B11" s="188"/>
      <c r="C11" s="266" t="s">
        <v>193</v>
      </c>
    </row>
    <row r="12" spans="2:3" ht="12.75">
      <c r="B12" s="188"/>
      <c r="C12" s="266" t="s">
        <v>194</v>
      </c>
    </row>
    <row r="13" spans="2:3" ht="12.75">
      <c r="B13" s="188"/>
      <c r="C13" s="266" t="s">
        <v>195</v>
      </c>
    </row>
    <row r="14" spans="2:3" ht="12.75">
      <c r="B14" s="188"/>
      <c r="C14" s="266" t="s">
        <v>196</v>
      </c>
    </row>
    <row r="15" spans="2:3" ht="12.75">
      <c r="B15" s="188"/>
      <c r="C15" s="266" t="s">
        <v>197</v>
      </c>
    </row>
    <row r="16" spans="2:3" ht="12.75">
      <c r="B16" s="188"/>
      <c r="C16" s="266" t="s">
        <v>198</v>
      </c>
    </row>
    <row r="17" spans="2:3" ht="12.75">
      <c r="B17" s="188"/>
      <c r="C17" s="266" t="s">
        <v>199</v>
      </c>
    </row>
    <row r="18" spans="2:3" ht="12.75">
      <c r="B18" s="188"/>
      <c r="C18" s="266" t="s">
        <v>200</v>
      </c>
    </row>
    <row r="19" spans="2:3" ht="12.75">
      <c r="B19" s="188"/>
      <c r="C19" s="266" t="s">
        <v>201</v>
      </c>
    </row>
    <row r="20" spans="2:3" ht="12.75">
      <c r="B20" s="188"/>
      <c r="C20" s="266" t="s">
        <v>202</v>
      </c>
    </row>
    <row r="21" spans="2:3" ht="12.75">
      <c r="B21" s="188"/>
      <c r="C21" s="266" t="s">
        <v>203</v>
      </c>
    </row>
    <row r="22" spans="2:3" ht="12.75">
      <c r="B22" s="188"/>
      <c r="C22" s="266" t="s">
        <v>204</v>
      </c>
    </row>
    <row r="23" spans="2:3" ht="12.75">
      <c r="B23" s="188"/>
      <c r="C23" s="266" t="s">
        <v>200</v>
      </c>
    </row>
    <row r="24" ht="12.75">
      <c r="C24" s="268"/>
    </row>
    <row r="25" spans="2:3" ht="12.75">
      <c r="B25" s="268"/>
      <c r="C25" s="68" t="s">
        <v>393</v>
      </c>
    </row>
    <row r="26" ht="12.75">
      <c r="C26" s="266" t="s">
        <v>205</v>
      </c>
    </row>
    <row r="27" ht="12.75">
      <c r="C27" s="266" t="s">
        <v>206</v>
      </c>
    </row>
    <row r="28" ht="12.75">
      <c r="C28" s="266" t="s">
        <v>207</v>
      </c>
    </row>
    <row r="29" ht="12.75">
      <c r="C29" s="266" t="s">
        <v>208</v>
      </c>
    </row>
    <row r="30" ht="12.75">
      <c r="C30" s="266" t="s">
        <v>209</v>
      </c>
    </row>
    <row r="31" ht="12.75">
      <c r="C31" s="266" t="s">
        <v>210</v>
      </c>
    </row>
    <row r="32" ht="12.75">
      <c r="C32" s="266" t="s">
        <v>211</v>
      </c>
    </row>
    <row r="33" ht="12.75">
      <c r="C33" s="266" t="s">
        <v>212</v>
      </c>
    </row>
    <row r="34" ht="12.75">
      <c r="C34" s="266" t="s">
        <v>213</v>
      </c>
    </row>
    <row r="35" ht="12.75">
      <c r="C35" s="266" t="s">
        <v>214</v>
      </c>
    </row>
    <row r="36" ht="12.75">
      <c r="C36" s="266" t="s">
        <v>215</v>
      </c>
    </row>
    <row r="37" ht="12.75">
      <c r="C37" s="266" t="s">
        <v>216</v>
      </c>
    </row>
    <row r="38" ht="12.75">
      <c r="C38" s="266" t="s">
        <v>217</v>
      </c>
    </row>
    <row r="39" ht="12.75">
      <c r="C39" s="266" t="s">
        <v>218</v>
      </c>
    </row>
    <row r="40" ht="12.75">
      <c r="C40" s="266" t="s">
        <v>219</v>
      </c>
    </row>
    <row r="41" ht="12.75">
      <c r="C41" s="266" t="s">
        <v>220</v>
      </c>
    </row>
    <row r="42" ht="12.75">
      <c r="C42" s="266" t="s">
        <v>221</v>
      </c>
    </row>
    <row r="43" ht="12.75">
      <c r="C43" s="266" t="s">
        <v>222</v>
      </c>
    </row>
    <row r="44" ht="12.75">
      <c r="C44" s="266" t="s">
        <v>223</v>
      </c>
    </row>
    <row r="45" ht="12.75">
      <c r="C45" s="266" t="s">
        <v>224</v>
      </c>
    </row>
    <row r="46" ht="12.75">
      <c r="C46" s="266" t="s">
        <v>225</v>
      </c>
    </row>
    <row r="47" ht="12.75">
      <c r="C47" s="266" t="s">
        <v>226</v>
      </c>
    </row>
    <row r="48" ht="12.75">
      <c r="C48" s="266" t="s">
        <v>227</v>
      </c>
    </row>
    <row r="49" ht="12.75">
      <c r="C49" s="266" t="s">
        <v>228</v>
      </c>
    </row>
    <row r="50" ht="12.75">
      <c r="C50" s="266" t="s">
        <v>229</v>
      </c>
    </row>
    <row r="51" ht="12.75">
      <c r="C51" s="266" t="s">
        <v>230</v>
      </c>
    </row>
    <row r="52" ht="12.75">
      <c r="C52" s="266" t="s">
        <v>231</v>
      </c>
    </row>
    <row r="53" ht="12.75">
      <c r="C53" s="266" t="s">
        <v>232</v>
      </c>
    </row>
    <row r="54" ht="12.75">
      <c r="C54" s="266" t="s">
        <v>233</v>
      </c>
    </row>
    <row r="55" ht="12.75">
      <c r="C55" s="266" t="s">
        <v>234</v>
      </c>
    </row>
    <row r="56" ht="12.75">
      <c r="C56" s="266" t="s">
        <v>235</v>
      </c>
    </row>
    <row r="57" ht="12.75">
      <c r="C57" s="266" t="s">
        <v>236</v>
      </c>
    </row>
    <row r="58" ht="12.75">
      <c r="C58" s="266" t="s">
        <v>237</v>
      </c>
    </row>
    <row r="59" ht="12.75">
      <c r="C59" s="266" t="s">
        <v>238</v>
      </c>
    </row>
    <row r="60" ht="12.75">
      <c r="C60" s="266" t="s">
        <v>239</v>
      </c>
    </row>
    <row r="61" ht="12.75">
      <c r="C61" s="266" t="s">
        <v>240</v>
      </c>
    </row>
    <row r="62" ht="12.75">
      <c r="C62" s="266" t="s">
        <v>241</v>
      </c>
    </row>
    <row r="63" ht="12.75">
      <c r="C63" s="266" t="s">
        <v>242</v>
      </c>
    </row>
    <row r="64" ht="12.75">
      <c r="C64" s="266" t="s">
        <v>243</v>
      </c>
    </row>
    <row r="65" ht="12.75">
      <c r="C65" s="266" t="s">
        <v>244</v>
      </c>
    </row>
    <row r="66" ht="12.75">
      <c r="C66" s="266" t="s">
        <v>245</v>
      </c>
    </row>
    <row r="67" ht="12.75">
      <c r="C67" s="266" t="s">
        <v>246</v>
      </c>
    </row>
    <row r="68" ht="12.75">
      <c r="C68" s="266" t="s">
        <v>247</v>
      </c>
    </row>
    <row r="69" ht="12.75">
      <c r="C69" s="266" t="s">
        <v>248</v>
      </c>
    </row>
    <row r="70" ht="12.75">
      <c r="C70" s="266" t="s">
        <v>249</v>
      </c>
    </row>
    <row r="71" ht="12.75">
      <c r="C71" s="266" t="s">
        <v>250</v>
      </c>
    </row>
    <row r="72" ht="12.75">
      <c r="C72" s="266" t="s">
        <v>251</v>
      </c>
    </row>
    <row r="73" ht="12.75">
      <c r="C73" s="266" t="s">
        <v>252</v>
      </c>
    </row>
    <row r="74" ht="12.75">
      <c r="C74" s="266" t="s">
        <v>253</v>
      </c>
    </row>
    <row r="75" ht="12.75">
      <c r="C75" s="266" t="s">
        <v>254</v>
      </c>
    </row>
    <row r="76" ht="12.75">
      <c r="C76" s="266" t="s">
        <v>255</v>
      </c>
    </row>
    <row r="77" ht="12.75">
      <c r="C77" s="266" t="s">
        <v>256</v>
      </c>
    </row>
    <row r="78" ht="12.75">
      <c r="C78" s="266" t="s">
        <v>257</v>
      </c>
    </row>
    <row r="79" ht="12.75">
      <c r="C79" s="266" t="s">
        <v>258</v>
      </c>
    </row>
    <row r="80" ht="12.75">
      <c r="C80" s="266" t="s">
        <v>259</v>
      </c>
    </row>
    <row r="81" ht="12.75">
      <c r="C81" s="266" t="s">
        <v>260</v>
      </c>
    </row>
    <row r="82" ht="12.75">
      <c r="C82" s="266" t="s">
        <v>261</v>
      </c>
    </row>
    <row r="83" ht="12.75">
      <c r="C83" s="266" t="s">
        <v>262</v>
      </c>
    </row>
    <row r="84" ht="12.75">
      <c r="C84" s="266" t="s">
        <v>263</v>
      </c>
    </row>
    <row r="85" ht="12.75">
      <c r="C85" s="266" t="s">
        <v>264</v>
      </c>
    </row>
    <row r="86" ht="12.75">
      <c r="C86" s="266" t="s">
        <v>265</v>
      </c>
    </row>
    <row r="87" ht="12.75">
      <c r="C87" s="266" t="s">
        <v>266</v>
      </c>
    </row>
    <row r="88" ht="12.75">
      <c r="C88" s="266" t="s">
        <v>267</v>
      </c>
    </row>
    <row r="89" ht="12.75">
      <c r="C89" s="266" t="s">
        <v>268</v>
      </c>
    </row>
    <row r="90" ht="12.75">
      <c r="C90" s="266" t="s">
        <v>269</v>
      </c>
    </row>
    <row r="91" ht="12.75">
      <c r="C91" s="266" t="s">
        <v>270</v>
      </c>
    </row>
    <row r="92" ht="12.75">
      <c r="C92" s="266" t="s">
        <v>271</v>
      </c>
    </row>
    <row r="93" ht="12.75">
      <c r="C93" s="266" t="s">
        <v>272</v>
      </c>
    </row>
    <row r="94" ht="12.75">
      <c r="C94" s="266" t="s">
        <v>273</v>
      </c>
    </row>
    <row r="95" ht="12.75">
      <c r="C95" s="266" t="s">
        <v>274</v>
      </c>
    </row>
    <row r="96" ht="12.75">
      <c r="C96" s="266" t="s">
        <v>275</v>
      </c>
    </row>
    <row r="97" ht="12.75">
      <c r="C97" s="266" t="s">
        <v>276</v>
      </c>
    </row>
    <row r="98" ht="12.75">
      <c r="C98" s="266" t="s">
        <v>277</v>
      </c>
    </row>
    <row r="99" ht="12.75">
      <c r="C99" s="266" t="s">
        <v>278</v>
      </c>
    </row>
    <row r="100" ht="12.75">
      <c r="C100" s="266" t="s">
        <v>279</v>
      </c>
    </row>
    <row r="101" ht="12.75">
      <c r="C101" s="266" t="s">
        <v>280</v>
      </c>
    </row>
    <row r="102" ht="12.75">
      <c r="C102" s="266" t="s">
        <v>281</v>
      </c>
    </row>
    <row r="103" ht="12.75">
      <c r="C103" s="266" t="s">
        <v>282</v>
      </c>
    </row>
    <row r="104" ht="12.75">
      <c r="C104" s="266" t="s">
        <v>283</v>
      </c>
    </row>
    <row r="105" ht="12.75">
      <c r="C105" s="266" t="s">
        <v>284</v>
      </c>
    </row>
    <row r="106" ht="12.75">
      <c r="C106" s="266" t="s">
        <v>285</v>
      </c>
    </row>
    <row r="107" ht="12.75">
      <c r="C107" s="266" t="s">
        <v>286</v>
      </c>
    </row>
    <row r="108" ht="12.75">
      <c r="C108" s="266" t="s">
        <v>287</v>
      </c>
    </row>
    <row r="109" ht="12.75">
      <c r="C109" s="266" t="s">
        <v>288</v>
      </c>
    </row>
    <row r="110" ht="12.75">
      <c r="C110" s="266" t="s">
        <v>289</v>
      </c>
    </row>
    <row r="111" ht="12.75">
      <c r="C111" s="266" t="s">
        <v>290</v>
      </c>
    </row>
    <row r="112" ht="12.75">
      <c r="C112" s="266" t="s">
        <v>291</v>
      </c>
    </row>
    <row r="113" ht="12.75">
      <c r="C113" s="266" t="s">
        <v>292</v>
      </c>
    </row>
    <row r="114" ht="12.75">
      <c r="C114" s="266" t="s">
        <v>293</v>
      </c>
    </row>
    <row r="115" ht="12.75">
      <c r="C115" s="266" t="s">
        <v>294</v>
      </c>
    </row>
    <row r="116" ht="12.75">
      <c r="C116" s="266" t="s">
        <v>295</v>
      </c>
    </row>
    <row r="117" ht="12.75">
      <c r="C117" s="266" t="s">
        <v>296</v>
      </c>
    </row>
    <row r="118" ht="12.75">
      <c r="C118" s="266" t="s">
        <v>297</v>
      </c>
    </row>
    <row r="119" ht="12.75">
      <c r="C119" s="266" t="s">
        <v>298</v>
      </c>
    </row>
    <row r="120" ht="12.75">
      <c r="C120" s="266" t="s">
        <v>299</v>
      </c>
    </row>
    <row r="121" ht="12.75">
      <c r="C121" s="266" t="s">
        <v>300</v>
      </c>
    </row>
    <row r="122" ht="12.75">
      <c r="C122" s="266" t="s">
        <v>301</v>
      </c>
    </row>
    <row r="123" ht="12.75">
      <c r="C123" s="266" t="s">
        <v>302</v>
      </c>
    </row>
    <row r="124" ht="12.75">
      <c r="C124" s="266" t="s">
        <v>303</v>
      </c>
    </row>
    <row r="125" ht="12.75">
      <c r="C125" s="266" t="s">
        <v>304</v>
      </c>
    </row>
    <row r="126" ht="12.75">
      <c r="C126" s="266" t="s">
        <v>305</v>
      </c>
    </row>
    <row r="127" ht="12.75">
      <c r="C127" s="266" t="s">
        <v>306</v>
      </c>
    </row>
    <row r="128" ht="12.75">
      <c r="C128" s="266" t="s">
        <v>307</v>
      </c>
    </row>
    <row r="129" ht="12.75">
      <c r="C129" s="266"/>
    </row>
    <row r="130" spans="3:4" ht="90.75" customHeight="1">
      <c r="C130" s="494" t="s">
        <v>404</v>
      </c>
      <c r="D130" s="494"/>
    </row>
    <row r="131" ht="12.75">
      <c r="C131" s="267"/>
    </row>
    <row r="132" ht="12.75">
      <c r="C132" s="267"/>
    </row>
    <row r="133" ht="12.75">
      <c r="C133" s="267"/>
    </row>
  </sheetData>
  <mergeCells count="1">
    <mergeCell ref="C130:D130"/>
  </mergeCells>
  <printOptions/>
  <pageMargins left="0.75" right="0.75" top="1" bottom="1" header="0" footer="0"/>
  <pageSetup orientation="portrait" r:id="rId1"/>
</worksheet>
</file>

<file path=xl/worksheets/sheet8.xml><?xml version="1.0" encoding="utf-8"?>
<worksheet xmlns="http://schemas.openxmlformats.org/spreadsheetml/2006/main" xmlns:r="http://schemas.openxmlformats.org/officeDocument/2006/relationships">
  <dimension ref="B2:H130"/>
  <sheetViews>
    <sheetView workbookViewId="0" topLeftCell="A1">
      <selection activeCell="C32" sqref="C32"/>
    </sheetView>
  </sheetViews>
  <sheetFormatPr defaultColWidth="9.140625" defaultRowHeight="12.75"/>
  <cols>
    <col min="1" max="1" width="2.7109375" style="0" customWidth="1"/>
    <col min="2" max="2" width="9.57421875" style="0" customWidth="1"/>
    <col min="3" max="3" width="65.7109375" style="265" customWidth="1"/>
    <col min="4" max="4" width="20.7109375" style="0" bestFit="1" customWidth="1"/>
    <col min="5" max="16384" width="11.421875" style="0" customWidth="1"/>
  </cols>
  <sheetData>
    <row r="2" spans="2:4" ht="12.75">
      <c r="B2" s="123" t="s">
        <v>398</v>
      </c>
      <c r="C2" s="123"/>
      <c r="D2" s="124"/>
    </row>
    <row r="3" ht="12.75">
      <c r="B3" s="205"/>
    </row>
    <row r="4" spans="2:4" ht="12.75">
      <c r="B4" s="68"/>
      <c r="C4" s="68" t="s">
        <v>308</v>
      </c>
      <c r="D4" s="59"/>
    </row>
    <row r="6" ht="12.75">
      <c r="C6" s="68" t="s">
        <v>179</v>
      </c>
    </row>
    <row r="7" spans="2:8" ht="12.75">
      <c r="B7" s="188"/>
      <c r="C7" s="2" t="s">
        <v>330</v>
      </c>
      <c r="D7" s="7"/>
      <c r="E7" s="7"/>
      <c r="F7" s="7"/>
      <c r="G7" s="7"/>
      <c r="H7" s="7"/>
    </row>
    <row r="8" spans="2:8" ht="12.75">
      <c r="B8" s="188"/>
      <c r="C8" s="2" t="s">
        <v>331</v>
      </c>
      <c r="D8" s="7"/>
      <c r="E8" s="7"/>
      <c r="F8" s="7"/>
      <c r="G8" s="7"/>
      <c r="H8" s="7"/>
    </row>
    <row r="9" spans="2:8" ht="12.75">
      <c r="B9" s="188"/>
      <c r="C9" s="2" t="s">
        <v>332</v>
      </c>
      <c r="D9" s="7"/>
      <c r="E9" s="7"/>
      <c r="F9" s="7"/>
      <c r="G9" s="7"/>
      <c r="H9" s="7"/>
    </row>
    <row r="10" spans="2:8" ht="12.75">
      <c r="B10" s="188"/>
      <c r="C10" s="2" t="s">
        <v>333</v>
      </c>
      <c r="D10" s="7"/>
      <c r="E10" s="7"/>
      <c r="F10" s="7"/>
      <c r="G10" s="7"/>
      <c r="H10" s="7"/>
    </row>
    <row r="11" spans="2:8" ht="12.75">
      <c r="B11" s="188"/>
      <c r="C11" s="2" t="s">
        <v>334</v>
      </c>
      <c r="D11" s="7"/>
      <c r="E11" s="7"/>
      <c r="F11" s="7"/>
      <c r="G11" s="7"/>
      <c r="H11" s="7"/>
    </row>
    <row r="12" spans="2:8" ht="12.75">
      <c r="B12" s="188"/>
      <c r="C12" s="2" t="s">
        <v>335</v>
      </c>
      <c r="D12" s="7"/>
      <c r="E12" s="7"/>
      <c r="F12" s="7"/>
      <c r="G12" s="7"/>
      <c r="H12" s="7"/>
    </row>
    <row r="13" spans="2:8" ht="12.75">
      <c r="B13" s="188"/>
      <c r="C13" s="2" t="s">
        <v>336</v>
      </c>
      <c r="D13" s="7"/>
      <c r="E13" s="7"/>
      <c r="F13" s="7"/>
      <c r="G13" s="7"/>
      <c r="H13" s="7"/>
    </row>
    <row r="14" spans="2:8" ht="12.75">
      <c r="B14" s="188"/>
      <c r="C14" s="2" t="s">
        <v>337</v>
      </c>
      <c r="D14" s="7"/>
      <c r="E14" s="7"/>
      <c r="F14" s="7"/>
      <c r="G14" s="7"/>
      <c r="H14" s="7"/>
    </row>
    <row r="15" spans="2:8" ht="12.75">
      <c r="B15" s="188"/>
      <c r="C15" s="2" t="s">
        <v>338</v>
      </c>
      <c r="D15" s="7"/>
      <c r="E15" s="7"/>
      <c r="F15" s="7"/>
      <c r="G15" s="7"/>
      <c r="H15" s="7"/>
    </row>
    <row r="16" spans="2:8" ht="12.75">
      <c r="B16" s="188"/>
      <c r="C16" s="2" t="s">
        <v>339</v>
      </c>
      <c r="D16" s="7"/>
      <c r="E16" s="7"/>
      <c r="F16" s="7"/>
      <c r="G16" s="7"/>
      <c r="H16" s="7"/>
    </row>
    <row r="17" spans="2:8" ht="12.75">
      <c r="B17" s="188"/>
      <c r="C17" s="2" t="s">
        <v>340</v>
      </c>
      <c r="D17" s="7"/>
      <c r="E17" s="7"/>
      <c r="F17" s="7"/>
      <c r="G17" s="7"/>
      <c r="H17" s="7"/>
    </row>
    <row r="18" spans="2:8" ht="12.75">
      <c r="B18" s="188"/>
      <c r="C18" s="2" t="s">
        <v>341</v>
      </c>
      <c r="D18" s="7"/>
      <c r="E18" s="7"/>
      <c r="F18" s="7"/>
      <c r="G18" s="7"/>
      <c r="H18" s="7"/>
    </row>
    <row r="19" spans="2:8" ht="12.75">
      <c r="B19" s="188"/>
      <c r="C19" s="2" t="s">
        <v>342</v>
      </c>
      <c r="D19" s="7"/>
      <c r="E19" s="7"/>
      <c r="F19" s="7"/>
      <c r="G19" s="7"/>
      <c r="H19" s="7"/>
    </row>
    <row r="20" spans="2:8" ht="12.75">
      <c r="B20" s="188"/>
      <c r="C20" s="2" t="s">
        <v>343</v>
      </c>
      <c r="D20" s="7"/>
      <c r="E20" s="7"/>
      <c r="F20" s="7"/>
      <c r="G20" s="7"/>
      <c r="H20" s="7"/>
    </row>
    <row r="21" spans="3:8" ht="12.75">
      <c r="C21" s="2" t="s">
        <v>344</v>
      </c>
      <c r="D21" s="7"/>
      <c r="E21" s="7"/>
      <c r="F21" s="7"/>
      <c r="G21" s="7"/>
      <c r="H21" s="7"/>
    </row>
    <row r="22" spans="2:8" ht="12.75">
      <c r="B22" s="268"/>
      <c r="C22" s="2"/>
      <c r="D22" s="7"/>
      <c r="E22" s="7"/>
      <c r="F22" s="7"/>
      <c r="G22" s="7"/>
      <c r="H22" s="7"/>
    </row>
    <row r="23" spans="3:8" ht="12.75">
      <c r="C23" s="68" t="s">
        <v>345</v>
      </c>
      <c r="D23" s="7"/>
      <c r="E23" s="7"/>
      <c r="F23" s="7"/>
      <c r="G23" s="7"/>
      <c r="H23" s="7"/>
    </row>
    <row r="24" spans="3:8" ht="12.75">
      <c r="C24" s="2" t="s">
        <v>331</v>
      </c>
      <c r="D24" s="7"/>
      <c r="E24" s="7"/>
      <c r="F24" s="7"/>
      <c r="G24" s="7"/>
      <c r="H24" s="7"/>
    </row>
    <row r="25" spans="3:8" ht="12.75">
      <c r="C25" s="2" t="s">
        <v>332</v>
      </c>
      <c r="D25" s="7"/>
      <c r="E25" s="7"/>
      <c r="F25" s="7"/>
      <c r="G25" s="7"/>
      <c r="H25" s="7"/>
    </row>
    <row r="26" spans="3:8" ht="12.75">
      <c r="C26" s="2" t="s">
        <v>346</v>
      </c>
      <c r="D26" s="7"/>
      <c r="E26" s="7"/>
      <c r="F26" s="7"/>
      <c r="G26" s="7"/>
      <c r="H26" s="7"/>
    </row>
    <row r="27" spans="3:8" ht="12.75">
      <c r="C27" s="2" t="s">
        <v>347</v>
      </c>
      <c r="D27" s="7"/>
      <c r="E27" s="7"/>
      <c r="F27" s="7"/>
      <c r="G27" s="7"/>
      <c r="H27" s="7"/>
    </row>
    <row r="28" spans="3:8" ht="12.75">
      <c r="C28" s="2" t="s">
        <v>348</v>
      </c>
      <c r="D28" s="7"/>
      <c r="E28" s="7"/>
      <c r="F28" s="7"/>
      <c r="G28" s="7"/>
      <c r="H28" s="7"/>
    </row>
    <row r="29" spans="3:8" ht="12.75">
      <c r="C29" s="2" t="s">
        <v>349</v>
      </c>
      <c r="D29" s="7"/>
      <c r="E29" s="7"/>
      <c r="F29" s="7"/>
      <c r="G29" s="7"/>
      <c r="H29" s="7"/>
    </row>
    <row r="30" spans="3:8" ht="12.75">
      <c r="C30" s="2" t="s">
        <v>350</v>
      </c>
      <c r="D30" s="7"/>
      <c r="E30" s="7"/>
      <c r="F30" s="7"/>
      <c r="G30" s="7"/>
      <c r="H30" s="7"/>
    </row>
    <row r="31" spans="3:8" ht="12.75">
      <c r="C31" s="2" t="s">
        <v>351</v>
      </c>
      <c r="D31" s="7"/>
      <c r="E31" s="7"/>
      <c r="F31" s="7"/>
      <c r="G31" s="7"/>
      <c r="H31" s="7"/>
    </row>
    <row r="32" spans="3:8" ht="12.75">
      <c r="C32" s="2" t="s">
        <v>352</v>
      </c>
      <c r="D32" s="7"/>
      <c r="E32" s="7"/>
      <c r="F32" s="7"/>
      <c r="G32" s="7"/>
      <c r="H32" s="7"/>
    </row>
    <row r="33" spans="3:8" ht="12.75">
      <c r="C33" s="2" t="s">
        <v>353</v>
      </c>
      <c r="D33" s="7"/>
      <c r="E33" s="7"/>
      <c r="F33" s="7"/>
      <c r="G33" s="7"/>
      <c r="H33" s="7"/>
    </row>
    <row r="34" spans="3:8" ht="12.75">
      <c r="C34" s="2" t="s">
        <v>354</v>
      </c>
      <c r="D34" s="7"/>
      <c r="E34" s="7"/>
      <c r="F34" s="7"/>
      <c r="G34" s="7"/>
      <c r="H34" s="7"/>
    </row>
    <row r="35" spans="3:8" ht="12.75">
      <c r="C35" s="2" t="s">
        <v>355</v>
      </c>
      <c r="D35" s="7"/>
      <c r="E35" s="7"/>
      <c r="F35" s="7"/>
      <c r="G35" s="7"/>
      <c r="H35" s="7"/>
    </row>
    <row r="36" spans="3:8" ht="12.75">
      <c r="C36" s="2" t="s">
        <v>356</v>
      </c>
      <c r="D36" s="7"/>
      <c r="E36" s="7"/>
      <c r="F36" s="7"/>
      <c r="G36" s="7"/>
      <c r="H36" s="7"/>
    </row>
    <row r="37" spans="3:8" ht="12.75">
      <c r="C37" s="2" t="s">
        <v>357</v>
      </c>
      <c r="D37" s="7"/>
      <c r="E37" s="7"/>
      <c r="F37" s="7"/>
      <c r="G37" s="7"/>
      <c r="H37" s="7"/>
    </row>
    <row r="38" spans="3:8" ht="12.75">
      <c r="C38" s="2" t="s">
        <v>358</v>
      </c>
      <c r="D38" s="7"/>
      <c r="E38" s="7"/>
      <c r="F38" s="7"/>
      <c r="G38" s="7"/>
      <c r="H38" s="7"/>
    </row>
    <row r="39" spans="3:8" ht="12.75">
      <c r="C39" s="2" t="s">
        <v>359</v>
      </c>
      <c r="D39" s="7"/>
      <c r="E39" s="7"/>
      <c r="F39" s="7"/>
      <c r="G39" s="7"/>
      <c r="H39" s="7"/>
    </row>
    <row r="40" spans="3:8" ht="12.75">
      <c r="C40" s="2" t="s">
        <v>360</v>
      </c>
      <c r="D40" s="7"/>
      <c r="E40" s="7"/>
      <c r="F40" s="7"/>
      <c r="G40" s="7"/>
      <c r="H40" s="7"/>
    </row>
    <row r="41" spans="3:8" ht="12.75">
      <c r="C41" s="2" t="s">
        <v>361</v>
      </c>
      <c r="D41" s="7"/>
      <c r="E41" s="7"/>
      <c r="F41" s="7"/>
      <c r="G41" s="7"/>
      <c r="H41" s="7"/>
    </row>
    <row r="42" spans="3:8" ht="12.75">
      <c r="C42" s="2" t="s">
        <v>362</v>
      </c>
      <c r="D42" s="7"/>
      <c r="E42" s="7"/>
      <c r="F42" s="7"/>
      <c r="G42" s="7"/>
      <c r="H42" s="7"/>
    </row>
    <row r="43" spans="3:8" ht="12.75">
      <c r="C43" s="2" t="s">
        <v>363</v>
      </c>
      <c r="D43" s="7"/>
      <c r="E43" s="7"/>
      <c r="F43" s="7"/>
      <c r="G43" s="7"/>
      <c r="H43" s="7"/>
    </row>
    <row r="44" spans="3:8" ht="12.75">
      <c r="C44" s="2" t="s">
        <v>364</v>
      </c>
      <c r="D44" s="7"/>
      <c r="E44" s="7"/>
      <c r="F44" s="7"/>
      <c r="G44" s="7"/>
      <c r="H44" s="7"/>
    </row>
    <row r="45" spans="3:8" ht="12.75">
      <c r="C45" s="2" t="s">
        <v>365</v>
      </c>
      <c r="D45" s="7"/>
      <c r="E45" s="7"/>
      <c r="F45" s="7"/>
      <c r="G45" s="7"/>
      <c r="H45" s="7"/>
    </row>
    <row r="46" spans="3:8" ht="12.75">
      <c r="C46" s="2" t="s">
        <v>366</v>
      </c>
      <c r="D46" s="7"/>
      <c r="E46" s="7"/>
      <c r="F46" s="7"/>
      <c r="G46" s="7"/>
      <c r="H46" s="7"/>
    </row>
    <row r="47" spans="3:8" ht="12.75">
      <c r="C47" s="2" t="s">
        <v>367</v>
      </c>
      <c r="D47" s="7"/>
      <c r="E47" s="7"/>
      <c r="F47" s="7"/>
      <c r="G47" s="7"/>
      <c r="H47" s="7"/>
    </row>
    <row r="48" spans="3:8" ht="12.75">
      <c r="C48" s="2" t="s">
        <v>368</v>
      </c>
      <c r="D48" s="7"/>
      <c r="E48" s="7"/>
      <c r="F48" s="7"/>
      <c r="G48" s="7"/>
      <c r="H48" s="7"/>
    </row>
    <row r="49" spans="3:8" ht="12.75">
      <c r="C49" s="2" t="s">
        <v>369</v>
      </c>
      <c r="D49" s="7"/>
      <c r="E49" s="7"/>
      <c r="F49" s="7"/>
      <c r="G49" s="7"/>
      <c r="H49" s="7"/>
    </row>
    <row r="50" spans="3:8" ht="12.75">
      <c r="C50" s="2" t="s">
        <v>370</v>
      </c>
      <c r="D50" s="7"/>
      <c r="E50" s="7"/>
      <c r="F50" s="7"/>
      <c r="G50" s="7"/>
      <c r="H50" s="7"/>
    </row>
    <row r="51" spans="3:8" ht="12.75">
      <c r="C51" s="2" t="s">
        <v>371</v>
      </c>
      <c r="D51" s="7"/>
      <c r="E51" s="7"/>
      <c r="F51" s="7"/>
      <c r="G51" s="7"/>
      <c r="H51" s="7"/>
    </row>
    <row r="52" spans="3:8" ht="12.75">
      <c r="C52" s="2" t="s">
        <v>372</v>
      </c>
      <c r="D52" s="7"/>
      <c r="E52" s="7"/>
      <c r="F52" s="7"/>
      <c r="G52" s="7"/>
      <c r="H52" s="7"/>
    </row>
    <row r="53" spans="3:8" ht="12.75">
      <c r="C53" s="2" t="s">
        <v>373</v>
      </c>
      <c r="D53" s="7"/>
      <c r="E53" s="7"/>
      <c r="F53" s="7"/>
      <c r="G53" s="7"/>
      <c r="H53" s="7"/>
    </row>
    <row r="54" spans="3:8" ht="12.75">
      <c r="C54" s="2" t="s">
        <v>374</v>
      </c>
      <c r="D54" s="7"/>
      <c r="E54" s="7"/>
      <c r="F54" s="7"/>
      <c r="G54" s="7"/>
      <c r="H54" s="7"/>
    </row>
    <row r="55" spans="3:8" ht="12.75">
      <c r="C55" s="2" t="s">
        <v>375</v>
      </c>
      <c r="D55" s="7"/>
      <c r="E55" s="7"/>
      <c r="F55" s="7"/>
      <c r="G55" s="7"/>
      <c r="H55" s="7"/>
    </row>
    <row r="56" spans="3:8" ht="12.75">
      <c r="C56" s="2" t="s">
        <v>376</v>
      </c>
      <c r="D56" s="7"/>
      <c r="E56" s="7"/>
      <c r="F56" s="7"/>
      <c r="G56" s="7"/>
      <c r="H56" s="7"/>
    </row>
    <row r="57" spans="3:8" ht="12.75">
      <c r="C57" s="2" t="s">
        <v>377</v>
      </c>
      <c r="D57" s="7"/>
      <c r="E57" s="7"/>
      <c r="F57" s="7"/>
      <c r="G57" s="7"/>
      <c r="H57" s="7"/>
    </row>
    <row r="58" spans="3:8" ht="12.75">
      <c r="C58" s="2" t="s">
        <v>378</v>
      </c>
      <c r="D58" s="7"/>
      <c r="E58" s="7"/>
      <c r="F58" s="7"/>
      <c r="G58" s="7"/>
      <c r="H58" s="7"/>
    </row>
    <row r="59" spans="3:8" ht="12.75">
      <c r="C59" s="2" t="s">
        <v>379</v>
      </c>
      <c r="D59" s="7"/>
      <c r="E59" s="7"/>
      <c r="F59" s="7"/>
      <c r="G59" s="7"/>
      <c r="H59" s="7"/>
    </row>
    <row r="60" spans="3:8" ht="12.75">
      <c r="C60" s="2" t="s">
        <v>381</v>
      </c>
      <c r="D60" s="7"/>
      <c r="E60" s="7"/>
      <c r="F60" s="7"/>
      <c r="G60" s="7"/>
      <c r="H60" s="7"/>
    </row>
    <row r="61" spans="3:8" ht="12.75">
      <c r="C61" s="268"/>
      <c r="D61" s="7"/>
      <c r="E61" s="7"/>
      <c r="F61" s="7"/>
      <c r="G61" s="7"/>
      <c r="H61" s="7"/>
    </row>
    <row r="62" spans="3:8" ht="12.75">
      <c r="C62" s="68" t="s">
        <v>380</v>
      </c>
      <c r="D62" s="7"/>
      <c r="E62" s="7"/>
      <c r="F62" s="7"/>
      <c r="G62" s="7"/>
      <c r="H62" s="7"/>
    </row>
    <row r="63" spans="3:8" ht="12.75">
      <c r="C63" s="2" t="s">
        <v>382</v>
      </c>
      <c r="D63" s="7"/>
      <c r="E63" s="7"/>
      <c r="F63" s="7"/>
      <c r="G63" s="7"/>
      <c r="H63" s="7"/>
    </row>
    <row r="64" spans="3:8" ht="12.75">
      <c r="C64" s="2" t="s">
        <v>383</v>
      </c>
      <c r="D64" s="7"/>
      <c r="E64" s="7"/>
      <c r="F64" s="7"/>
      <c r="G64" s="7"/>
      <c r="H64" s="7"/>
    </row>
    <row r="65" spans="3:8" ht="12.75">
      <c r="C65" s="2" t="s">
        <v>384</v>
      </c>
      <c r="D65" s="7"/>
      <c r="E65" s="7"/>
      <c r="F65" s="7"/>
      <c r="G65" s="7"/>
      <c r="H65" s="7"/>
    </row>
    <row r="66" spans="3:8" ht="12.75">
      <c r="C66" s="2" t="s">
        <v>385</v>
      </c>
      <c r="D66" s="7"/>
      <c r="E66" s="7"/>
      <c r="F66" s="7"/>
      <c r="G66" s="7"/>
      <c r="H66" s="7"/>
    </row>
    <row r="67" spans="3:8" ht="12.75">
      <c r="C67" s="2" t="s">
        <v>386</v>
      </c>
      <c r="D67" s="7"/>
      <c r="E67" s="7"/>
      <c r="F67" s="7"/>
      <c r="G67" s="7"/>
      <c r="H67" s="7"/>
    </row>
    <row r="68" spans="3:8" ht="12.75">
      <c r="C68" s="2" t="s">
        <v>387</v>
      </c>
      <c r="D68" s="7"/>
      <c r="E68" s="7"/>
      <c r="F68" s="7"/>
      <c r="G68" s="7"/>
      <c r="H68" s="7"/>
    </row>
    <row r="69" spans="3:8" ht="12.75">
      <c r="C69" s="2" t="s">
        <v>388</v>
      </c>
      <c r="D69" s="7"/>
      <c r="E69" s="7"/>
      <c r="F69" s="7"/>
      <c r="G69" s="7"/>
      <c r="H69" s="7"/>
    </row>
    <row r="70" spans="3:8" ht="12.75">
      <c r="C70" s="2" t="s">
        <v>389</v>
      </c>
      <c r="D70" s="7"/>
      <c r="E70" s="7"/>
      <c r="F70" s="7"/>
      <c r="G70" s="7"/>
      <c r="H70" s="7"/>
    </row>
    <row r="71" ht="12.75">
      <c r="C71" s="266"/>
    </row>
    <row r="72" ht="12.75">
      <c r="C72" s="266"/>
    </row>
    <row r="73" ht="12.75">
      <c r="C73" s="266"/>
    </row>
    <row r="74" ht="12.75">
      <c r="C74" s="266"/>
    </row>
    <row r="75" ht="12.75">
      <c r="C75" s="266"/>
    </row>
    <row r="76" ht="12.75">
      <c r="C76" s="266"/>
    </row>
    <row r="77" ht="12.75">
      <c r="C77" s="266"/>
    </row>
    <row r="78" ht="12.75">
      <c r="C78" s="266"/>
    </row>
    <row r="79" ht="12.75">
      <c r="C79" s="266"/>
    </row>
    <row r="80" ht="12.75">
      <c r="C80" s="266"/>
    </row>
    <row r="81" ht="12.75">
      <c r="C81" s="266"/>
    </row>
    <row r="82" ht="12.75">
      <c r="C82" s="266"/>
    </row>
    <row r="83" ht="12.75">
      <c r="C83" s="266"/>
    </row>
    <row r="84" ht="12.75">
      <c r="C84" s="266"/>
    </row>
    <row r="85" ht="12.75">
      <c r="C85" s="266"/>
    </row>
    <row r="86" ht="12.75">
      <c r="C86" s="266"/>
    </row>
    <row r="87" ht="12.75">
      <c r="C87" s="266"/>
    </row>
    <row r="88" ht="12.75">
      <c r="C88" s="266"/>
    </row>
    <row r="89" ht="12.75">
      <c r="C89" s="266"/>
    </row>
    <row r="90" ht="12.75">
      <c r="C90" s="266"/>
    </row>
    <row r="91" ht="12.75">
      <c r="C91" s="266"/>
    </row>
    <row r="92" ht="12.75">
      <c r="C92" s="266"/>
    </row>
    <row r="93" ht="12.75">
      <c r="C93" s="266"/>
    </row>
    <row r="94" ht="12.75">
      <c r="C94" s="266"/>
    </row>
    <row r="95" ht="12.75">
      <c r="C95" s="266"/>
    </row>
    <row r="96" ht="12.75">
      <c r="C96" s="266"/>
    </row>
    <row r="97" ht="12.75">
      <c r="C97" s="266"/>
    </row>
    <row r="98" ht="12.75">
      <c r="C98" s="266"/>
    </row>
    <row r="99" ht="12.75">
      <c r="C99" s="266"/>
    </row>
    <row r="100" ht="12.75">
      <c r="C100" s="266"/>
    </row>
    <row r="101" ht="12.75">
      <c r="C101" s="266"/>
    </row>
    <row r="102" ht="12.75">
      <c r="C102" s="266"/>
    </row>
    <row r="103" ht="12.75">
      <c r="C103" s="266"/>
    </row>
    <row r="104" ht="12.75">
      <c r="C104" s="266"/>
    </row>
    <row r="105" ht="12.75">
      <c r="C105" s="266"/>
    </row>
    <row r="106" ht="12.75">
      <c r="C106" s="266"/>
    </row>
    <row r="107" ht="12.75">
      <c r="C107" s="266"/>
    </row>
    <row r="108" ht="12.75">
      <c r="C108" s="266"/>
    </row>
    <row r="109" ht="12.75">
      <c r="C109" s="266"/>
    </row>
    <row r="110" ht="12.75">
      <c r="C110" s="266"/>
    </row>
    <row r="111" ht="12.75">
      <c r="C111" s="266"/>
    </row>
    <row r="112" ht="12.75">
      <c r="C112" s="266"/>
    </row>
    <row r="113" ht="12.75">
      <c r="C113" s="266"/>
    </row>
    <row r="114" ht="12.75">
      <c r="C114" s="266"/>
    </row>
    <row r="115" ht="12.75">
      <c r="C115" s="266"/>
    </row>
    <row r="116" ht="12.75">
      <c r="C116" s="266"/>
    </row>
    <row r="117" ht="12.75">
      <c r="C117" s="266"/>
    </row>
    <row r="118" ht="12.75">
      <c r="C118" s="266"/>
    </row>
    <row r="119" ht="12.75">
      <c r="C119" s="266"/>
    </row>
    <row r="120" ht="12.75">
      <c r="C120" s="266"/>
    </row>
    <row r="121" ht="12.75">
      <c r="C121" s="266"/>
    </row>
    <row r="122" ht="12.75">
      <c r="C122" s="266"/>
    </row>
    <row r="123" ht="12.75">
      <c r="C123" s="266"/>
    </row>
    <row r="124" ht="12.75">
      <c r="C124" s="266"/>
    </row>
    <row r="125" ht="12.75">
      <c r="C125" s="266"/>
    </row>
    <row r="126" ht="12.75">
      <c r="C126" s="266"/>
    </row>
    <row r="127" ht="12.75">
      <c r="C127" s="267"/>
    </row>
    <row r="128" ht="12.75">
      <c r="C128" s="267"/>
    </row>
    <row r="129" ht="12.75">
      <c r="C129" s="267"/>
    </row>
    <row r="130" ht="12.75">
      <c r="C130" s="267"/>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Mayor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dc:creator>
  <cp:keywords/>
  <dc:description/>
  <cp:lastModifiedBy> Makoto</cp:lastModifiedBy>
  <cp:lastPrinted>2003-08-21T15:43:03Z</cp:lastPrinted>
  <dcterms:created xsi:type="dcterms:W3CDTF">2002-07-01T08:37:47Z</dcterms:created>
  <dcterms:modified xsi:type="dcterms:W3CDTF">2006-06-14T00:58:38Z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669785987</vt:i4>
  </property>
  <property fmtid="{D5CDD505-2E9C-101B-9397-08002B2CF9AE}" pid="3" name="_EmailSubject">
    <vt:lpwstr>Portugal Case JUN 06 for posting</vt:lpwstr>
  </property>
  <property fmtid="{D5CDD505-2E9C-101B-9397-08002B2CF9AE}" pid="4" name="_AuthorEmail">
    <vt:lpwstr>Makoto.Nagasawa@suny.edu</vt:lpwstr>
  </property>
  <property fmtid="{D5CDD505-2E9C-101B-9397-08002B2CF9AE}" pid="5" name="_AuthorEmailDisplayName">
    <vt:lpwstr>Nagasawa, Makoto</vt:lpwstr>
  </property>
  <property fmtid="{D5CDD505-2E9C-101B-9397-08002B2CF9AE}" pid="6" name="_ReviewingToolsShownOnce">
    <vt:lpwstr/>
  </property>
</Properties>
</file>