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0" yWindow="1770" windowWidth="15360" windowHeight="8745" activeTab="0"/>
  </bookViews>
  <sheets>
    <sheet name="Index" sheetId="1" r:id="rId1"/>
    <sheet name="I. Institutions" sheetId="2" r:id="rId2"/>
    <sheet name="II. Enrollments" sheetId="3" r:id="rId3"/>
    <sheet name="III. Faculty" sheetId="4" r:id="rId4"/>
    <sheet name="IV. Revenues" sheetId="5" r:id="rId5"/>
    <sheet name="Internet Sources" sheetId="6" r:id="rId6"/>
    <sheet name="List of private institutions" sheetId="7" r:id="rId7"/>
  </sheets>
  <definedNames>
    <definedName name="_1.Número_de_instituciones">'I. Institutions'!$B$4</definedName>
    <definedName name="_2.1._Matrícula_por_tipo">'II. Enrollments'!$B$3</definedName>
    <definedName name="_2.2._Matrícula_por_sexo">'II. Enrollments'!$B$60</definedName>
    <definedName name="_2.3._Matrícula_según_localización_geográfica">'II. Enrollments'!$B$100</definedName>
    <definedName name="_2.4._Matrícula_según_estatus_de_los_alumnos">'II. Enrollments'!$B$140</definedName>
    <definedName name="_2.5._Matrícula_según_regimen">'II. Enrollments'!$B$186</definedName>
    <definedName name="_2.6._Matrícula_según_área_del_conocimiento">'II. Enrollments'!$B$231</definedName>
    <definedName name="_3.1._Numero_de_docentes_por_tipo">'III. Faculty'!$B$3</definedName>
    <definedName name="_3.2._Número_de_docentes_según_estatus">'III. Faculty'!$B$33</definedName>
    <definedName name="_3.3._Número_de_docentes_según_grado_academico">'III. Faculty'!$B$72</definedName>
    <definedName name="_4.1._Ingresos_presupuestarios_por_fuente">'IV. Revenues'!$B$2</definedName>
    <definedName name="a_1">'Index'!$C$172</definedName>
    <definedName name="a_10">'Index'!$C$181</definedName>
    <definedName name="a_2">'Index'!$C$173</definedName>
    <definedName name="a_3">'Index'!$C$174</definedName>
    <definedName name="a_4">'Index'!$C$175</definedName>
    <definedName name="a_5">'Index'!$C$176</definedName>
    <definedName name="a_6">'Index'!$C$177</definedName>
    <definedName name="a_7">'Index'!$C$178</definedName>
    <definedName name="a_8">'Index'!$C$179</definedName>
    <definedName name="a_9">'Index'!$C$180</definedName>
    <definedName name="ca_1">'Index'!$C$125</definedName>
    <definedName name="ca_2">'Index'!$C$126</definedName>
    <definedName name="ca_3">'Index'!$C$127</definedName>
    <definedName name="ed_1">'Index'!$C$184</definedName>
    <definedName name="ed_2">'Index'!$C$185</definedName>
    <definedName name="es_1">'Index'!$C$149</definedName>
    <definedName name="es_2">'Index'!$C$150</definedName>
    <definedName name="f_1">'Index'!$C$163</definedName>
    <definedName name="f_2">'Index'!$C$164</definedName>
    <definedName name="f_3">'Index'!$C$165</definedName>
    <definedName name="f_4">'Index'!$C$166</definedName>
    <definedName name="f_5">'Index'!$C$167</definedName>
    <definedName name="f_6">'Index'!$C$168</definedName>
    <definedName name="g_1">'Index'!$C$157</definedName>
    <definedName name="g_2">'Index'!$C$158</definedName>
    <definedName name="g_3">'Index'!$C$159</definedName>
    <definedName name="g_4">'Index'!$C$160</definedName>
    <definedName name="ge_1">'Index'!$C$140</definedName>
    <definedName name="ge_2">'Index'!$C$141</definedName>
    <definedName name="II.7._Matrícula_según_nivel">'II. Enrollments'!$B$302</definedName>
    <definedName name="Indice">'Index'!$A$3</definedName>
    <definedName name="List_of_private_institutions__as_of_2000">'List of private institutions'!$B$2</definedName>
    <definedName name="p_1">'Index'!$C$135</definedName>
    <definedName name="p_2">'Index'!$C$136</definedName>
    <definedName name="_xlnm.Print_Area" localSheetId="1">'I. Institutions'!$A$1:$N$38</definedName>
    <definedName name="_xlnm.Print_Area" localSheetId="2">'II. Enrollments'!$B$229:$M$246</definedName>
    <definedName name="_xlnm.Print_Area" localSheetId="3">'III. Faculty'!$A$1:$N$129</definedName>
    <definedName name="r_1">'Index'!$C$153</definedName>
    <definedName name="r_2">'Index'!$C$154</definedName>
    <definedName name="s_1">'Index'!$C$145</definedName>
    <definedName name="s_2">'Index'!$C$146</definedName>
    <definedName name="t_1">'Index'!$C$131</definedName>
    <definedName name="t_2">'Index'!$C$132</definedName>
  </definedNames>
  <calcPr fullCalcOnLoad="1"/>
</workbook>
</file>

<file path=xl/sharedStrings.xml><?xml version="1.0" encoding="utf-8"?>
<sst xmlns="http://schemas.openxmlformats.org/spreadsheetml/2006/main" count="388" uniqueCount="222">
  <si>
    <t>There are two search engines that can provide detelied information regarding private institutions in Mexico</t>
  </si>
  <si>
    <t>http://ses4.sep.gob.mx/</t>
  </si>
  <si>
    <t xml:space="preserve">1. In the web page administered by the Undersecretary of Higher education: </t>
  </si>
  <si>
    <t>Clic in the link "Directorio Instituciones de Educación Superior" located in the bottom-right section of the page</t>
  </si>
  <si>
    <t>d) type of institution (public or private), e) Type of license, and f) Degrees granted by the institution</t>
  </si>
  <si>
    <t>2. In the web page administerd by ANUIES:</t>
  </si>
  <si>
    <t>http://www.anuies.mx/la_anuies/diries/</t>
  </si>
  <si>
    <t>The search engine can provide information about institiutions by a) state, b) county, c) subsystem (university, institute or other)</t>
  </si>
  <si>
    <t>The search engine can provide information about institiutions by a) state, b) subsystem (university, institute or other)</t>
  </si>
  <si>
    <t>c) type of institution (public or private), and e) key personnel</t>
  </si>
  <si>
    <t>Public full time enrollments/Total public enrollments</t>
  </si>
  <si>
    <t>Total onsite enrollments/Total enrollments</t>
  </si>
  <si>
    <t>Private onsite enrollments/Total private enrollments</t>
  </si>
  <si>
    <t>Public onsite enrollments/Total public enrollments</t>
  </si>
  <si>
    <t>Total enrollment in "hard" sciences/Total enrollments</t>
  </si>
  <si>
    <t>Private enrollments in "hard" sciences/Total private enrollments</t>
  </si>
  <si>
    <t>Public enrollments in "hard" sciences/Total public enrollments</t>
  </si>
  <si>
    <t>2.1 Doctoral</t>
  </si>
  <si>
    <t>2.2 Master</t>
  </si>
  <si>
    <t>Total undergraduate enrollments/Total enrollments</t>
  </si>
  <si>
    <t>Private undergraduate enrollments/Total private enrollments</t>
  </si>
  <si>
    <t>Public undergraduate enrollments/Total public enrollments</t>
  </si>
  <si>
    <t>Faculty in private institutions/Total faculty</t>
  </si>
  <si>
    <t>Full time faculty/Total faculty</t>
  </si>
  <si>
    <t>Full time faculty in private institutions/Total faculty in private institutions</t>
  </si>
  <si>
    <t>Full time faculty in public institutions/Total faculty in public institutions</t>
  </si>
  <si>
    <t>Faculty with graduate degrees/Total faculty</t>
  </si>
  <si>
    <t>Faculty with graduate degrees in private institutions/Total faculty in private institutions</t>
  </si>
  <si>
    <t>Faculty with graduate degrees in public institutions/Total faculty in public institutions</t>
  </si>
  <si>
    <t>Revenues of private institutions/Total revenues</t>
  </si>
  <si>
    <t>Total private revenues in private institutions/Total revenues in private institutions</t>
  </si>
  <si>
    <t>Total private revenues in public institutions/Total revenues in public institutions</t>
  </si>
  <si>
    <t>Name of institution</t>
  </si>
  <si>
    <t>IV. Institutional funding</t>
  </si>
  <si>
    <t>IV.1. Budgetary revenues by source</t>
  </si>
  <si>
    <t>Ratios:</t>
  </si>
  <si>
    <t>3. First college degree</t>
  </si>
  <si>
    <t>4. Less than first college degree</t>
  </si>
  <si>
    <t xml:space="preserve">C.Total (private and public) </t>
  </si>
  <si>
    <t>2.3. Other</t>
  </si>
  <si>
    <t>1. Public funding</t>
  </si>
  <si>
    <t>2. Private funding</t>
  </si>
  <si>
    <t>1.1. Appropriations</t>
  </si>
  <si>
    <t>1.2. Contracts and services</t>
  </si>
  <si>
    <t>1.3. Research grants</t>
  </si>
  <si>
    <t>WEB</t>
  </si>
  <si>
    <t>1,2</t>
  </si>
  <si>
    <t>Includes faculty with half-time contracts or higher.</t>
  </si>
  <si>
    <t>Faculty in technical training centers are not included.</t>
  </si>
  <si>
    <t>Annual</t>
  </si>
  <si>
    <t>V. Internet Sources</t>
  </si>
  <si>
    <t>VI List of private institutions</t>
  </si>
  <si>
    <t>Normal (Teacher Training)</t>
  </si>
  <si>
    <t>Other HEIs</t>
  </si>
  <si>
    <t>2003-2004</t>
  </si>
  <si>
    <t>2002-2003</t>
  </si>
  <si>
    <t>2001-2002</t>
  </si>
  <si>
    <t>2000-2001</t>
  </si>
  <si>
    <t>1999-2000</t>
  </si>
  <si>
    <t>1998-1999</t>
  </si>
  <si>
    <t>1997-1998</t>
  </si>
  <si>
    <t>1996-1997</t>
  </si>
  <si>
    <t>1995-1996</t>
  </si>
  <si>
    <t>3. Técnico Superior (2 yrs)</t>
  </si>
  <si>
    <t>State Universities</t>
  </si>
  <si>
    <t>Federal Universities</t>
  </si>
  <si>
    <t>UPEAS</t>
  </si>
  <si>
    <t>Technical institutes</t>
  </si>
  <si>
    <t>Navy and Army HEIs</t>
  </si>
  <si>
    <t>Universidades Tecnológicas</t>
  </si>
  <si>
    <t>Undergraduate enrollments only (Licenciatura)</t>
  </si>
  <si>
    <t>Agricultural Sciences</t>
  </si>
  <si>
    <t>Health Sciences</t>
  </si>
  <si>
    <t>Natural and Exact Sciences</t>
  </si>
  <si>
    <t>Social and Administrative Sciences</t>
  </si>
  <si>
    <t>Education and Humanities</t>
  </si>
  <si>
    <t>Engineering and Technology</t>
  </si>
  <si>
    <t>1985 &amp; 1986</t>
  </si>
  <si>
    <t>2004-2005</t>
  </si>
  <si>
    <t>1990-1991</t>
  </si>
  <si>
    <t>1985-1986</t>
  </si>
  <si>
    <t>1980-1981</t>
  </si>
  <si>
    <t>There is not dissagregated data by type of institutions.</t>
  </si>
  <si>
    <t>Does not include faculty teaching at Normal schools</t>
  </si>
  <si>
    <t>Includes faculty with masters' degrees and "especialidad" Diploma (1yr graduate studies degree).</t>
  </si>
  <si>
    <t>Secretaría de Educación Pública</t>
  </si>
  <si>
    <t>The Page provides statistical information as well as directories of institutions and information regarding the Undersecretary for Higher Education</t>
  </si>
  <si>
    <t>Ministry of Education</t>
  </si>
  <si>
    <t>http://www.sep.gob.mx/</t>
  </si>
  <si>
    <t>Asociación Nacional de Universidades e Instituciones de Educación Superior</t>
  </si>
  <si>
    <t>National Association of Universities and Higher Education Institutions</t>
  </si>
  <si>
    <t>http://www.anuies.mx/</t>
  </si>
  <si>
    <t>Federación de Instituciones Mexicanas Particulares de Educación Superior</t>
  </si>
  <si>
    <t>FIMPES</t>
  </si>
  <si>
    <t>http://www.fimpes.ur.mx</t>
  </si>
  <si>
    <t>1. Agriculture</t>
  </si>
  <si>
    <t>2. Art &amp; Architecture</t>
  </si>
  <si>
    <t>3. Natural Sciences</t>
  </si>
  <si>
    <t>4. Social Sciences</t>
  </si>
  <si>
    <t>5. Law</t>
  </si>
  <si>
    <t>6. Humanities</t>
  </si>
  <si>
    <t>7. Education</t>
  </si>
  <si>
    <t>8. Technology</t>
  </si>
  <si>
    <t>9. Health</t>
  </si>
  <si>
    <t>10. Administration</t>
  </si>
  <si>
    <t>ca_1</t>
  </si>
  <si>
    <t>ca_2</t>
  </si>
  <si>
    <t>ca_3</t>
  </si>
  <si>
    <t>Variable</t>
  </si>
  <si>
    <t>t_1</t>
  </si>
  <si>
    <t>t_2</t>
  </si>
  <si>
    <t>Nº</t>
  </si>
  <si>
    <t>s_1</t>
  </si>
  <si>
    <t>s_2</t>
  </si>
  <si>
    <t>g_1</t>
  </si>
  <si>
    <t>g_2</t>
  </si>
  <si>
    <t>es_1</t>
  </si>
  <si>
    <t>es_2</t>
  </si>
  <si>
    <t>r_1</t>
  </si>
  <si>
    <t>r_2</t>
  </si>
  <si>
    <t>a_1</t>
  </si>
  <si>
    <t>a_2</t>
  </si>
  <si>
    <t>a_3</t>
  </si>
  <si>
    <t>a_4</t>
  </si>
  <si>
    <t>a_5</t>
  </si>
  <si>
    <t>a_6</t>
  </si>
  <si>
    <t>a_7</t>
  </si>
  <si>
    <t>a_8</t>
  </si>
  <si>
    <t>a_9</t>
  </si>
  <si>
    <t>a_10</t>
  </si>
  <si>
    <t>p_1</t>
  </si>
  <si>
    <t>p_2</t>
  </si>
  <si>
    <t>ed_1</t>
  </si>
  <si>
    <t>ed_2</t>
  </si>
  <si>
    <t>g_3</t>
  </si>
  <si>
    <t>g_4</t>
  </si>
  <si>
    <t>f_1</t>
  </si>
  <si>
    <t>f_2</t>
  </si>
  <si>
    <t>f_3</t>
  </si>
  <si>
    <t>f_4</t>
  </si>
  <si>
    <t>f_5</t>
  </si>
  <si>
    <t>f_6</t>
  </si>
  <si>
    <t>I.Institutions</t>
  </si>
  <si>
    <t>I.1. Number of institutions</t>
  </si>
  <si>
    <t>II.Enrollments</t>
  </si>
  <si>
    <t>II.1. Enrollments by type of institution</t>
  </si>
  <si>
    <t>II.2. Enrollments by gender</t>
  </si>
  <si>
    <t>II.3. Enrollments by geographical distribution</t>
  </si>
  <si>
    <t>II.4. Enrollments by time status of students</t>
  </si>
  <si>
    <t>II.5. Enrollments by type of program (onsite/distance)</t>
  </si>
  <si>
    <t>II.7. Enrollments by level of program (undergraduate/graduate)</t>
  </si>
  <si>
    <t>III. Faculty</t>
  </si>
  <si>
    <t>III.1. Faculty by type of institution</t>
  </si>
  <si>
    <t>III.2. Faculty by time status</t>
  </si>
  <si>
    <t>III.3. Faculty by highest degree earned</t>
  </si>
  <si>
    <t>English</t>
  </si>
  <si>
    <t>Category</t>
  </si>
  <si>
    <t>A. Private Institutions</t>
  </si>
  <si>
    <t>B. Public Institutions</t>
  </si>
  <si>
    <t>Type of institution</t>
  </si>
  <si>
    <t>1. Universities</t>
  </si>
  <si>
    <t>2. Non-university postsecondary</t>
  </si>
  <si>
    <t>Level</t>
  </si>
  <si>
    <t>1. Undergraduate</t>
  </si>
  <si>
    <t>2. Graduate</t>
  </si>
  <si>
    <t>Geographical</t>
  </si>
  <si>
    <t>1. Capital city</t>
  </si>
  <si>
    <t>2. Non capital city</t>
  </si>
  <si>
    <t>Gender</t>
  </si>
  <si>
    <t>1. Male</t>
  </si>
  <si>
    <t>2. Female</t>
  </si>
  <si>
    <t>Time status</t>
  </si>
  <si>
    <t>1. Full time</t>
  </si>
  <si>
    <t>2. Part time</t>
  </si>
  <si>
    <t>Type of program</t>
  </si>
  <si>
    <t>1. Onsite</t>
  </si>
  <si>
    <t>2. Distance learning</t>
  </si>
  <si>
    <t>Academic degree</t>
  </si>
  <si>
    <t>1. Ph.D.</t>
  </si>
  <si>
    <t>2. Master</t>
  </si>
  <si>
    <t>Revenue</t>
  </si>
  <si>
    <t>2.1. Tuition and fees</t>
  </si>
  <si>
    <t>2.2. Contracts</t>
  </si>
  <si>
    <t>2.3. Gifts</t>
  </si>
  <si>
    <t>2.4. Other</t>
  </si>
  <si>
    <t>Fields of study</t>
  </si>
  <si>
    <t>II.6. Enrollments by field of study</t>
  </si>
  <si>
    <t>Faculty status</t>
  </si>
  <si>
    <t>Notes</t>
  </si>
  <si>
    <t>Number of private institutions/Total number of institutions</t>
  </si>
  <si>
    <t>Notes about data presented above:</t>
  </si>
  <si>
    <t>Nºnote</t>
  </si>
  <si>
    <t>Explanation</t>
  </si>
  <si>
    <t>Name of source</t>
  </si>
  <si>
    <t>Description of source and URL address</t>
  </si>
  <si>
    <t>Sponsor of site</t>
  </si>
  <si>
    <t>Period of updating</t>
  </si>
  <si>
    <t>Private enrollments/Total enrollments</t>
  </si>
  <si>
    <t>Enrollments in private universities/Total private enrollments</t>
  </si>
  <si>
    <t>Enrollments in private universities/Total university enrollments</t>
  </si>
  <si>
    <t>Female enrollments/Total enrollments</t>
  </si>
  <si>
    <t>Female enrollments in private institutions/Total enrollments in private institutions</t>
  </si>
  <si>
    <t>Female enrollments in public institutions/Total enrollments in public institutions</t>
  </si>
  <si>
    <t>ge_1</t>
  </si>
  <si>
    <t>ge_2</t>
  </si>
  <si>
    <t>Total enrollments in capital city/Total enrollments</t>
  </si>
  <si>
    <t>Private enrollments in capital city/Total private enrollments</t>
  </si>
  <si>
    <t>Public enrollments in capital city/Total public enrollments</t>
  </si>
  <si>
    <t>Full time enrollments/Total enrollments</t>
  </si>
  <si>
    <t>Private full time enrollments/Total private enrollments</t>
  </si>
  <si>
    <t>Data for graduate level education for the year 2003-2004 was not available from ANUIES and was taken from the Ministry of Education "Estadística Histórica" which provides only aggregated  data by level.</t>
  </si>
  <si>
    <t>As of January 12, 2006</t>
  </si>
  <si>
    <t>List of private institutions, as of 2006</t>
  </si>
  <si>
    <t>Private Higher Education in Mexico (Data Tables)</t>
  </si>
  <si>
    <t>There is not dissagregated data at a second level of analysis beyond public / private types of institutions .  There are not reliable sources to cuantify the number of universities, technical institutes or "other higher education institutions" on yearly basis.</t>
  </si>
  <si>
    <t xml:space="preserve">There is not comprehensive data on type of program. </t>
  </si>
  <si>
    <t>The ANUIES has been very vocal and active regarding higher education in Mexico. It is a very important source for information and current events.</t>
  </si>
  <si>
    <t>Another very active group of private higher eduication institutions</t>
  </si>
  <si>
    <t>Enrollments in "Especialidad", a 1 year graduate degree. Data from graduate education was reported "lumped" together with licenciatura in the early 80s.</t>
  </si>
  <si>
    <t xml:space="preserve">Statistics on public and private enrollments by state can be gathered from 1990 to the 2004-2005 school year. Major dificulties stem from the fact that 60 counties belonging to the state of Mexico conform to the greater metropolitan area of Mexico City along with the Distrito Federal. The information presented in II.3 represents only the Distrito Federal since it is impossible to dissagregate by county. </t>
  </si>
  <si>
    <t>There is not comprehensive data on the time Status of students enrolled in higher education</t>
  </si>
  <si>
    <t xml:space="preserve">Does not include Normal schools (Teacher training)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</si>
</sst>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quot;Sí&quot;;&quot;Sí&quot;;&quot;No&quot;"/>
    <numFmt numFmtId="180" formatCode="&quot;Verdadero&quot;;&quot;Verdadero&quot;;&quot;Falso&quot;"/>
    <numFmt numFmtId="181" formatCode="&quot;Activado&quot;;&quot;Activado&quot;;&quot;Desactivado&quot;"/>
    <numFmt numFmtId="182" formatCode="_-* #,##0.0_-;\-* #,##0.0_-;_-* &quot;-&quot;??_-;_-@_-"/>
    <numFmt numFmtId="183" formatCode="_-* #,##0_-;\-* #,##0_-;_-* &quot;-&quot;??_-;_-@_-"/>
    <numFmt numFmtId="184" formatCode="#,##0.0"/>
    <numFmt numFmtId="185" formatCode="#,##0.000"/>
  </numFmts>
  <fonts count="35">
    <font>
      <sz val="10"/>
      <name val="Arial"/>
      <family val="0"/>
    </font>
    <font>
      <sz val="8"/>
      <name val="Verdana"/>
      <family val="2"/>
    </font>
    <font>
      <b/>
      <sz val="8"/>
      <name val="Verdana"/>
      <family val="2"/>
    </font>
    <font>
      <sz val="10"/>
      <name val="Verdana"/>
      <family val="2"/>
    </font>
    <font>
      <b/>
      <sz val="10"/>
      <name val="Verdana"/>
      <family val="2"/>
    </font>
    <font>
      <u val="single"/>
      <sz val="10"/>
      <color indexed="12"/>
      <name val="Arial"/>
      <family val="0"/>
    </font>
    <font>
      <u val="single"/>
      <sz val="10"/>
      <color indexed="36"/>
      <name val="Arial"/>
      <family val="0"/>
    </font>
    <font>
      <u val="single"/>
      <sz val="8"/>
      <color indexed="12"/>
      <name val="Verdana"/>
      <family val="2"/>
    </font>
    <font>
      <sz val="8"/>
      <color indexed="9"/>
      <name val="Verdana"/>
      <family val="2"/>
    </font>
    <font>
      <sz val="8"/>
      <name val="Arial"/>
      <family val="2"/>
    </font>
    <font>
      <b/>
      <sz val="10"/>
      <name val="Arial"/>
      <family val="2"/>
    </font>
    <font>
      <sz val="10"/>
      <color indexed="9"/>
      <name val="Arial"/>
      <family val="2"/>
    </font>
    <font>
      <b/>
      <sz val="10"/>
      <color indexed="9"/>
      <name val="Arial"/>
      <family val="2"/>
    </font>
    <font>
      <i/>
      <sz val="8"/>
      <name val="Verdana"/>
      <family val="2"/>
    </font>
    <font>
      <b/>
      <sz val="12"/>
      <color indexed="8"/>
      <name val="Verdana"/>
      <family val="2"/>
    </font>
    <font>
      <b/>
      <sz val="12"/>
      <name val="Verdana"/>
      <family val="2"/>
    </font>
    <font>
      <sz val="8"/>
      <color indexed="12"/>
      <name val="Arial"/>
      <family val="2"/>
    </font>
    <font>
      <b/>
      <sz val="10"/>
      <color indexed="9"/>
      <name val="Verdana"/>
      <family val="2"/>
    </font>
    <font>
      <u val="single"/>
      <sz val="8"/>
      <name val="Verdana"/>
      <family val="2"/>
    </font>
    <font>
      <sz val="8"/>
      <color indexed="12"/>
      <name val="Verdana"/>
      <family val="2"/>
    </font>
    <font>
      <vertAlign val="superscript"/>
      <sz val="8"/>
      <name val="Verdana"/>
      <family val="2"/>
    </font>
    <font>
      <sz val="7"/>
      <name val="Verdana"/>
      <family val="2"/>
    </font>
    <font>
      <sz val="7"/>
      <name val="Arial"/>
      <family val="0"/>
    </font>
    <font>
      <b/>
      <sz val="8"/>
      <name val="Arial"/>
      <family val="2"/>
    </font>
    <font>
      <b/>
      <sz val="8"/>
      <color indexed="9"/>
      <name val="Verdana"/>
      <family val="2"/>
    </font>
    <font>
      <sz val="10"/>
      <color indexed="12"/>
      <name val="Arial"/>
      <family val="2"/>
    </font>
    <font>
      <vertAlign val="superscript"/>
      <sz val="10"/>
      <name val="Verdana"/>
      <family val="2"/>
    </font>
    <font>
      <b/>
      <sz val="8"/>
      <color indexed="12"/>
      <name val="Arial"/>
      <family val="2"/>
    </font>
    <font>
      <vertAlign val="superscript"/>
      <sz val="11"/>
      <name val="Verdana"/>
      <family val="2"/>
    </font>
    <font>
      <u val="single"/>
      <sz val="10"/>
      <color indexed="9"/>
      <name val="Arial"/>
      <family val="0"/>
    </font>
    <font>
      <sz val="10"/>
      <color indexed="9"/>
      <name val="Verdana"/>
      <family val="2"/>
    </font>
    <font>
      <sz val="8"/>
      <color indexed="17"/>
      <name val="Verdana"/>
      <family val="2"/>
    </font>
    <font>
      <sz val="10"/>
      <color indexed="17"/>
      <name val="Verdana"/>
      <family val="2"/>
    </font>
    <font>
      <sz val="9"/>
      <name val="Verdana"/>
      <family val="2"/>
    </font>
    <font>
      <sz val="9"/>
      <name val="Arial"/>
      <family val="0"/>
    </font>
  </fonts>
  <fills count="6">
    <fill>
      <patternFill/>
    </fill>
    <fill>
      <patternFill patternType="gray125"/>
    </fill>
    <fill>
      <patternFill patternType="solid">
        <fgColor indexed="9"/>
        <bgColor indexed="64"/>
      </patternFill>
    </fill>
    <fill>
      <patternFill patternType="solid">
        <fgColor indexed="54"/>
        <bgColor indexed="64"/>
      </patternFill>
    </fill>
    <fill>
      <patternFill patternType="solid">
        <fgColor indexed="22"/>
        <bgColor indexed="64"/>
      </patternFill>
    </fill>
    <fill>
      <patternFill patternType="solid">
        <fgColor indexed="52"/>
        <bgColor indexed="64"/>
      </patternFill>
    </fill>
  </fills>
  <borders count="150">
    <border>
      <left/>
      <right/>
      <top/>
      <bottom/>
      <diagonal/>
    </border>
    <border>
      <left style="hair"/>
      <right style="hair"/>
      <top style="hair"/>
      <bottom>
        <color indexed="63"/>
      </bottom>
    </border>
    <border>
      <left>
        <color indexed="63"/>
      </left>
      <right style="hair"/>
      <top style="hair"/>
      <bottom>
        <color indexed="63"/>
      </bottom>
    </border>
    <border>
      <left style="thin">
        <color indexed="54"/>
      </left>
      <right>
        <color indexed="63"/>
      </right>
      <top style="thin">
        <color indexed="54"/>
      </top>
      <bottom style="medium"/>
    </border>
    <border>
      <left>
        <color indexed="63"/>
      </left>
      <right>
        <color indexed="63"/>
      </right>
      <top style="thin">
        <color indexed="54"/>
      </top>
      <bottom style="medium"/>
    </border>
    <border>
      <left>
        <color indexed="63"/>
      </left>
      <right style="thin">
        <color indexed="54"/>
      </right>
      <top style="thin">
        <color indexed="54"/>
      </top>
      <bottom style="medium"/>
    </border>
    <border>
      <left>
        <color indexed="63"/>
      </left>
      <right style="thin">
        <color indexed="54"/>
      </right>
      <top>
        <color indexed="63"/>
      </top>
      <bottom style="thin"/>
    </border>
    <border>
      <left>
        <color indexed="63"/>
      </left>
      <right style="thin">
        <color indexed="54"/>
      </right>
      <top style="thin"/>
      <bottom style="thin"/>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color indexed="63"/>
      </left>
      <right style="thin">
        <color indexed="54"/>
      </right>
      <top style="thin">
        <color indexed="54"/>
      </top>
      <bottom style="thin">
        <color indexed="54"/>
      </bottom>
    </border>
    <border>
      <left style="thin">
        <color indexed="54"/>
      </left>
      <right>
        <color indexed="63"/>
      </right>
      <top>
        <color indexed="63"/>
      </top>
      <bottom style="thin"/>
    </border>
    <border>
      <left style="thin">
        <color indexed="54"/>
      </left>
      <right>
        <color indexed="63"/>
      </right>
      <top style="thin"/>
      <bottom style="thin"/>
    </border>
    <border>
      <left style="thin">
        <color indexed="54"/>
      </left>
      <right>
        <color indexed="63"/>
      </right>
      <top style="hair">
        <color indexed="54"/>
      </top>
      <bottom style="hair">
        <color indexed="54"/>
      </bottom>
    </border>
    <border>
      <left>
        <color indexed="63"/>
      </left>
      <right>
        <color indexed="63"/>
      </right>
      <top style="hair">
        <color indexed="54"/>
      </top>
      <bottom style="hair">
        <color indexed="54"/>
      </bottom>
    </border>
    <border>
      <left>
        <color indexed="63"/>
      </left>
      <right style="thin">
        <color indexed="54"/>
      </right>
      <top style="hair">
        <color indexed="54"/>
      </top>
      <bottom style="hair">
        <color indexed="54"/>
      </bottom>
    </border>
    <border>
      <left style="thin">
        <color indexed="54"/>
      </left>
      <right>
        <color indexed="63"/>
      </right>
      <top style="hair">
        <color indexed="54"/>
      </top>
      <bottom style="thin">
        <color indexed="54"/>
      </bottom>
    </border>
    <border>
      <left>
        <color indexed="63"/>
      </left>
      <right>
        <color indexed="63"/>
      </right>
      <top style="hair">
        <color indexed="54"/>
      </top>
      <bottom style="thin">
        <color indexed="54"/>
      </bottom>
    </border>
    <border>
      <left>
        <color indexed="63"/>
      </left>
      <right style="thin">
        <color indexed="54"/>
      </right>
      <top style="hair">
        <color indexed="54"/>
      </top>
      <bottom style="thin">
        <color indexed="54"/>
      </bottom>
    </border>
    <border>
      <left style="thin">
        <color indexed="54"/>
      </left>
      <right>
        <color indexed="63"/>
      </right>
      <top>
        <color indexed="63"/>
      </top>
      <bottom style="hair">
        <color indexed="54"/>
      </bottom>
    </border>
    <border>
      <left>
        <color indexed="63"/>
      </left>
      <right>
        <color indexed="63"/>
      </right>
      <top>
        <color indexed="63"/>
      </top>
      <bottom style="hair">
        <color indexed="54"/>
      </bottom>
    </border>
    <border>
      <left>
        <color indexed="63"/>
      </left>
      <right style="thin">
        <color indexed="54"/>
      </right>
      <top>
        <color indexed="63"/>
      </top>
      <bottom style="hair">
        <color indexed="54"/>
      </bottom>
    </border>
    <border>
      <left>
        <color indexed="63"/>
      </left>
      <right style="thin"/>
      <top style="thin"/>
      <bottom style="thin"/>
    </border>
    <border>
      <left>
        <color indexed="63"/>
      </left>
      <right style="thin">
        <color indexed="54"/>
      </right>
      <top style="thin">
        <color indexed="54"/>
      </top>
      <bottom style="thin"/>
    </border>
    <border>
      <left style="thin"/>
      <right>
        <color indexed="63"/>
      </right>
      <top style="thin"/>
      <bottom style="thin"/>
    </border>
    <border>
      <left style="thin">
        <color indexed="54"/>
      </left>
      <right>
        <color indexed="63"/>
      </right>
      <top>
        <color indexed="63"/>
      </top>
      <bottom>
        <color indexed="63"/>
      </bottom>
    </border>
    <border>
      <left>
        <color indexed="63"/>
      </left>
      <right style="thin">
        <color indexed="54"/>
      </right>
      <top>
        <color indexed="63"/>
      </top>
      <bottom>
        <color indexed="63"/>
      </bottom>
    </border>
    <border>
      <left style="thin">
        <color indexed="54"/>
      </left>
      <right>
        <color indexed="63"/>
      </right>
      <top>
        <color indexed="63"/>
      </top>
      <bottom style="thin">
        <color indexed="54"/>
      </bottom>
    </border>
    <border>
      <left>
        <color indexed="63"/>
      </left>
      <right style="thin">
        <color indexed="54"/>
      </right>
      <top>
        <color indexed="63"/>
      </top>
      <bottom style="thin">
        <color indexed="54"/>
      </bottom>
    </border>
    <border>
      <left>
        <color indexed="63"/>
      </left>
      <right style="hair"/>
      <top style="hair"/>
      <bottom style="thin">
        <color indexed="54"/>
      </bottom>
    </border>
    <border>
      <left>
        <color indexed="63"/>
      </left>
      <right>
        <color indexed="63"/>
      </right>
      <top>
        <color indexed="63"/>
      </top>
      <bottom style="thin"/>
    </border>
    <border>
      <left>
        <color indexed="63"/>
      </left>
      <right>
        <color indexed="63"/>
      </right>
      <top style="thin"/>
      <bottom style="thin"/>
    </border>
    <border>
      <left style="thin">
        <color indexed="54"/>
      </left>
      <right style="thin">
        <color indexed="54"/>
      </right>
      <top style="hair">
        <color indexed="54"/>
      </top>
      <bottom style="hair">
        <color indexed="54"/>
      </bottom>
    </border>
    <border>
      <left style="thin">
        <color indexed="54"/>
      </left>
      <right style="thin">
        <color indexed="54"/>
      </right>
      <top style="hair">
        <color indexed="54"/>
      </top>
      <bottom style="thin">
        <color indexed="54"/>
      </bottom>
    </border>
    <border>
      <left style="thin">
        <color indexed="54"/>
      </left>
      <right style="thin">
        <color indexed="54"/>
      </right>
      <top>
        <color indexed="63"/>
      </top>
      <bottom style="hair">
        <color indexed="54"/>
      </bottom>
    </border>
    <border>
      <left>
        <color indexed="63"/>
      </left>
      <right>
        <color indexed="63"/>
      </right>
      <top style="thin">
        <color indexed="54"/>
      </top>
      <bottom>
        <color indexed="63"/>
      </bottom>
    </border>
    <border>
      <left>
        <color indexed="63"/>
      </left>
      <right style="thin">
        <color indexed="54"/>
      </right>
      <top style="thin">
        <color indexed="54"/>
      </top>
      <bottom>
        <color indexed="63"/>
      </bottom>
    </border>
    <border>
      <left style="thin">
        <color indexed="54"/>
      </left>
      <right>
        <color indexed="63"/>
      </right>
      <top style="thin">
        <color indexed="54"/>
      </top>
      <bottom>
        <color indexed="63"/>
      </bottom>
    </border>
    <border>
      <left>
        <color indexed="63"/>
      </left>
      <right>
        <color indexed="63"/>
      </right>
      <top>
        <color indexed="63"/>
      </top>
      <bottom style="thin">
        <color indexed="54"/>
      </bottom>
    </border>
    <border>
      <left>
        <color indexed="63"/>
      </left>
      <right style="thin">
        <color indexed="54"/>
      </right>
      <top style="hair"/>
      <bottom style="thin">
        <color indexed="54"/>
      </bottom>
    </border>
    <border>
      <left>
        <color indexed="63"/>
      </left>
      <right>
        <color indexed="63"/>
      </right>
      <top>
        <color indexed="63"/>
      </top>
      <bottom style="medium"/>
    </border>
    <border>
      <left>
        <color indexed="63"/>
      </left>
      <right style="thin">
        <color indexed="54"/>
      </right>
      <top style="hair"/>
      <bottom>
        <color indexed="63"/>
      </bottom>
    </border>
    <border>
      <left style="hair"/>
      <right style="thin">
        <color indexed="54"/>
      </right>
      <top style="hair"/>
      <bottom>
        <color indexed="63"/>
      </bottom>
    </border>
    <border>
      <left style="hair"/>
      <right style="hair"/>
      <top>
        <color indexed="63"/>
      </top>
      <bottom style="hair"/>
    </border>
    <border>
      <left>
        <color indexed="63"/>
      </left>
      <right style="hair"/>
      <top style="hair"/>
      <bottom style="hair"/>
    </border>
    <border>
      <left style="hair"/>
      <right style="hair"/>
      <top style="hair"/>
      <bottom style="hair"/>
    </border>
    <border>
      <left style="hair"/>
      <right style="thin">
        <color indexed="54"/>
      </right>
      <top style="hair"/>
      <bottom style="hair"/>
    </border>
    <border>
      <left>
        <color indexed="63"/>
      </left>
      <right style="hair"/>
      <top style="hair"/>
      <bottom style="thin"/>
    </border>
    <border>
      <left style="hair"/>
      <right style="hair"/>
      <top style="hair"/>
      <bottom style="thin"/>
    </border>
    <border>
      <left style="hair"/>
      <right style="thin">
        <color indexed="54"/>
      </right>
      <top style="hair"/>
      <bottom style="thin"/>
    </border>
    <border>
      <left>
        <color indexed="63"/>
      </left>
      <right style="hair">
        <color indexed="54"/>
      </right>
      <top>
        <color indexed="63"/>
      </top>
      <bottom style="hair">
        <color indexed="54"/>
      </bottom>
    </border>
    <border>
      <left>
        <color indexed="63"/>
      </left>
      <right style="hair">
        <color indexed="54"/>
      </right>
      <top style="hair">
        <color indexed="54"/>
      </top>
      <bottom style="thin">
        <color indexed="54"/>
      </bottom>
    </border>
    <border>
      <left>
        <color indexed="63"/>
      </left>
      <right style="hair"/>
      <top style="thin"/>
      <bottom>
        <color indexed="63"/>
      </bottom>
    </border>
    <border>
      <left>
        <color indexed="63"/>
      </left>
      <right style="thin">
        <color indexed="54"/>
      </right>
      <top style="thin"/>
      <bottom>
        <color indexed="63"/>
      </bottom>
    </border>
    <border>
      <left>
        <color indexed="63"/>
      </left>
      <right style="hair"/>
      <top>
        <color indexed="63"/>
      </top>
      <bottom>
        <color indexed="63"/>
      </bottom>
    </border>
    <border>
      <left style="thin">
        <color indexed="54"/>
      </left>
      <right style="hair"/>
      <top style="thin"/>
      <bottom style="thin"/>
    </border>
    <border>
      <left>
        <color indexed="63"/>
      </left>
      <right style="hair"/>
      <top style="thin"/>
      <bottom style="thin"/>
    </border>
    <border>
      <left style="hair"/>
      <right style="hair"/>
      <top style="thin"/>
      <bottom>
        <color indexed="63"/>
      </bottom>
    </border>
    <border>
      <left style="hair"/>
      <right style="hair"/>
      <top>
        <color indexed="63"/>
      </top>
      <bottom>
        <color indexed="63"/>
      </bottom>
    </border>
    <border>
      <left style="hair"/>
      <right style="thin">
        <color indexed="54"/>
      </right>
      <top style="thin"/>
      <bottom>
        <color indexed="63"/>
      </bottom>
    </border>
    <border>
      <left>
        <color indexed="63"/>
      </left>
      <right style="hair"/>
      <top>
        <color indexed="63"/>
      </top>
      <bottom style="hair"/>
    </border>
    <border>
      <left style="hair"/>
      <right style="thin">
        <color indexed="54"/>
      </right>
      <top>
        <color indexed="63"/>
      </top>
      <bottom style="hair"/>
    </border>
    <border>
      <left style="hair"/>
      <right style="hair"/>
      <top style="thin"/>
      <bottom style="thin"/>
    </border>
    <border>
      <left style="hair"/>
      <right style="thin">
        <color indexed="54"/>
      </right>
      <top style="thin"/>
      <bottom style="thin"/>
    </border>
    <border>
      <left style="thin">
        <color indexed="54"/>
      </left>
      <right>
        <color indexed="63"/>
      </right>
      <top style="thin"/>
      <bottom>
        <color indexed="63"/>
      </bottom>
    </border>
    <border>
      <left style="thin">
        <color indexed="54"/>
      </left>
      <right style="thin">
        <color indexed="54"/>
      </right>
      <top style="thin"/>
      <bottom style="thin"/>
    </border>
    <border>
      <left style="thin">
        <color indexed="54"/>
      </left>
      <right style="thin">
        <color indexed="54"/>
      </right>
      <top style="thin">
        <color indexed="54"/>
      </top>
      <bottom style="thin"/>
    </border>
    <border>
      <left style="thin">
        <color indexed="54"/>
      </left>
      <right style="thin">
        <color indexed="54"/>
      </right>
      <top>
        <color indexed="63"/>
      </top>
      <bottom>
        <color indexed="63"/>
      </bottom>
    </border>
    <border>
      <left>
        <color indexed="63"/>
      </left>
      <right>
        <color indexed="63"/>
      </right>
      <top style="thin">
        <color indexed="54"/>
      </top>
      <bottom style="thin"/>
    </border>
    <border>
      <left style="thin">
        <color indexed="54"/>
      </left>
      <right style="thin">
        <color indexed="54"/>
      </right>
      <top>
        <color indexed="63"/>
      </top>
      <bottom style="thin"/>
    </border>
    <border>
      <left style="thin">
        <color indexed="54"/>
      </left>
      <right style="thin">
        <color indexed="54"/>
      </right>
      <top>
        <color indexed="63"/>
      </top>
      <bottom style="thin">
        <color indexed="54"/>
      </bottom>
    </border>
    <border>
      <left style="hair"/>
      <right style="hair"/>
      <top>
        <color indexed="63"/>
      </top>
      <bottom style="thin"/>
    </border>
    <border>
      <left style="hair">
        <color indexed="54"/>
      </left>
      <right style="hair">
        <color indexed="54"/>
      </right>
      <top style="hair">
        <color indexed="54"/>
      </top>
      <bottom style="thin"/>
    </border>
    <border>
      <left style="thin">
        <color indexed="54"/>
      </left>
      <right style="thin">
        <color indexed="54"/>
      </right>
      <top style="thin"/>
      <bottom>
        <color indexed="63"/>
      </bottom>
    </border>
    <border>
      <left style="thin">
        <color indexed="54"/>
      </left>
      <right style="thin">
        <color indexed="54"/>
      </right>
      <top style="thin">
        <color indexed="54"/>
      </top>
      <bottom>
        <color indexed="63"/>
      </bottom>
    </border>
    <border>
      <left>
        <color indexed="63"/>
      </left>
      <right>
        <color indexed="63"/>
      </right>
      <top style="thin"/>
      <bottom>
        <color indexed="63"/>
      </bottom>
    </border>
    <border>
      <left>
        <color indexed="63"/>
      </left>
      <right style="hair"/>
      <top style="thin">
        <color indexed="54"/>
      </top>
      <bottom style="hair"/>
    </border>
    <border>
      <left>
        <color indexed="63"/>
      </left>
      <right style="thin">
        <color indexed="54"/>
      </right>
      <top style="hair"/>
      <bottom style="hair"/>
    </border>
    <border>
      <left>
        <color indexed="63"/>
      </left>
      <right style="thin">
        <color indexed="54"/>
      </right>
      <top style="hair"/>
      <bottom style="thin"/>
    </border>
    <border>
      <left>
        <color indexed="63"/>
      </left>
      <right style="hair"/>
      <top style="thin"/>
      <bottom style="hair"/>
    </border>
    <border>
      <left style="hair"/>
      <right style="hair"/>
      <top style="thin"/>
      <bottom style="hair"/>
    </border>
    <border>
      <left style="hair"/>
      <right style="hair"/>
      <top style="hair"/>
      <bottom style="thin">
        <color indexed="54"/>
      </bottom>
    </border>
    <border>
      <left style="hair"/>
      <right style="thin">
        <color indexed="54"/>
      </right>
      <top style="hair"/>
      <bottom style="thin">
        <color indexed="54"/>
      </bottom>
    </border>
    <border>
      <left>
        <color indexed="63"/>
      </left>
      <right style="thin">
        <color indexed="54"/>
      </right>
      <top>
        <color indexed="63"/>
      </top>
      <bottom style="hair"/>
    </border>
    <border>
      <left>
        <color indexed="63"/>
      </left>
      <right style="thin">
        <color indexed="54"/>
      </right>
      <top style="thin"/>
      <bottom style="hair"/>
    </border>
    <border>
      <left style="hair">
        <color indexed="54"/>
      </left>
      <right style="hair">
        <color indexed="54"/>
      </right>
      <top style="hair">
        <color indexed="54"/>
      </top>
      <bottom style="hair">
        <color indexed="54"/>
      </bottom>
    </border>
    <border>
      <left style="hair">
        <color indexed="54"/>
      </left>
      <right style="thin">
        <color indexed="54"/>
      </right>
      <top style="hair">
        <color indexed="54"/>
      </top>
      <bottom style="hair">
        <color indexed="54"/>
      </bottom>
    </border>
    <border>
      <left style="hair">
        <color indexed="54"/>
      </left>
      <right style="thin">
        <color indexed="54"/>
      </right>
      <top style="hair">
        <color indexed="54"/>
      </top>
      <bottom style="thin"/>
    </border>
    <border>
      <left style="thin">
        <color indexed="54"/>
      </left>
      <right>
        <color indexed="63"/>
      </right>
      <top>
        <color indexed="63"/>
      </top>
      <bottom style="dashed">
        <color indexed="54"/>
      </bottom>
    </border>
    <border>
      <left>
        <color indexed="63"/>
      </left>
      <right>
        <color indexed="63"/>
      </right>
      <top>
        <color indexed="63"/>
      </top>
      <bottom style="dashed">
        <color indexed="54"/>
      </bottom>
    </border>
    <border>
      <left>
        <color indexed="63"/>
      </left>
      <right style="thin">
        <color indexed="54"/>
      </right>
      <top>
        <color indexed="63"/>
      </top>
      <bottom style="dashed">
        <color indexed="54"/>
      </bottom>
    </border>
    <border>
      <left style="thin">
        <color indexed="54"/>
      </left>
      <right style="thin">
        <color indexed="54"/>
      </right>
      <top>
        <color indexed="63"/>
      </top>
      <bottom style="medium"/>
    </border>
    <border>
      <left>
        <color indexed="63"/>
      </left>
      <right style="hair"/>
      <top>
        <color indexed="63"/>
      </top>
      <bottom style="medium"/>
    </border>
    <border>
      <left style="hair"/>
      <right style="hair"/>
      <top>
        <color indexed="63"/>
      </top>
      <bottom style="medium"/>
    </border>
    <border>
      <left style="hair"/>
      <right style="thin">
        <color indexed="54"/>
      </right>
      <top>
        <color indexed="63"/>
      </top>
      <bottom style="medium"/>
    </border>
    <border>
      <left style="thin">
        <color indexed="54"/>
      </left>
      <right style="hair">
        <color indexed="54"/>
      </right>
      <top style="thin"/>
      <bottom style="hair">
        <color indexed="54"/>
      </bottom>
    </border>
    <border>
      <left style="hair">
        <color indexed="54"/>
      </left>
      <right style="hair">
        <color indexed="54"/>
      </right>
      <top style="thin"/>
      <bottom style="hair">
        <color indexed="54"/>
      </bottom>
    </border>
    <border>
      <left style="hair">
        <color indexed="54"/>
      </left>
      <right style="thin">
        <color indexed="54"/>
      </right>
      <top style="thin"/>
      <bottom style="hair">
        <color indexed="54"/>
      </bottom>
    </border>
    <border>
      <left style="thin">
        <color indexed="54"/>
      </left>
      <right style="hair">
        <color indexed="54"/>
      </right>
      <top style="hair">
        <color indexed="54"/>
      </top>
      <bottom style="hair">
        <color indexed="54"/>
      </bottom>
    </border>
    <border>
      <left style="thin">
        <color indexed="54"/>
      </left>
      <right style="hair">
        <color indexed="54"/>
      </right>
      <top style="hair">
        <color indexed="54"/>
      </top>
      <bottom style="thin"/>
    </border>
    <border>
      <left style="thin">
        <color indexed="54"/>
      </left>
      <right style="hair"/>
      <top style="thin"/>
      <bottom style="hair">
        <color indexed="54"/>
      </bottom>
    </border>
    <border>
      <left style="hair"/>
      <right style="thin">
        <color indexed="54"/>
      </right>
      <top>
        <color indexed="63"/>
      </top>
      <bottom>
        <color indexed="63"/>
      </bottom>
    </border>
    <border>
      <left style="thin">
        <color indexed="54"/>
      </left>
      <right style="hair"/>
      <top style="hair">
        <color indexed="54"/>
      </top>
      <bottom style="hair">
        <color indexed="54"/>
      </bottom>
    </border>
    <border>
      <left style="hair"/>
      <right style="thin">
        <color indexed="54"/>
      </right>
      <top style="thin"/>
      <bottom style="hair"/>
    </border>
    <border>
      <left style="thin">
        <color indexed="54"/>
      </left>
      <right style="hair">
        <color indexed="54"/>
      </right>
      <top style="thin">
        <color indexed="54"/>
      </top>
      <bottom style="thin"/>
    </border>
    <border>
      <left style="hair">
        <color indexed="54"/>
      </left>
      <right style="hair">
        <color indexed="54"/>
      </right>
      <top style="thin">
        <color indexed="54"/>
      </top>
      <bottom style="thin"/>
    </border>
    <border>
      <left style="hair">
        <color indexed="54"/>
      </left>
      <right style="thin">
        <color indexed="54"/>
      </right>
      <top style="thin">
        <color indexed="54"/>
      </top>
      <bottom style="thin"/>
    </border>
    <border>
      <left style="thin">
        <color indexed="54"/>
      </left>
      <right style="hair">
        <color indexed="54"/>
      </right>
      <top style="thin"/>
      <bottom style="thin"/>
    </border>
    <border>
      <left style="hair">
        <color indexed="54"/>
      </left>
      <right style="hair">
        <color indexed="54"/>
      </right>
      <top style="thin"/>
      <bottom style="thin"/>
    </border>
    <border>
      <left style="hair">
        <color indexed="54"/>
      </left>
      <right style="thin">
        <color indexed="54"/>
      </right>
      <top style="thin"/>
      <bottom style="thin"/>
    </border>
    <border>
      <left style="thin">
        <color indexed="54"/>
      </left>
      <right>
        <color indexed="63"/>
      </right>
      <top style="thin"/>
      <bottom style="thin">
        <color indexed="54"/>
      </bottom>
    </border>
    <border>
      <left>
        <color indexed="63"/>
      </left>
      <right style="thin">
        <color indexed="54"/>
      </right>
      <top style="thin"/>
      <bottom style="thin">
        <color indexed="54"/>
      </bottom>
    </border>
    <border>
      <left style="thin">
        <color indexed="54"/>
      </left>
      <right style="thin">
        <color indexed="54"/>
      </right>
      <top style="thin"/>
      <bottom style="thin">
        <color indexed="54"/>
      </bottom>
    </border>
    <border>
      <left>
        <color indexed="63"/>
      </left>
      <right style="hair"/>
      <top style="thin"/>
      <bottom style="thin">
        <color indexed="54"/>
      </bottom>
    </border>
    <border>
      <left style="hair"/>
      <right style="hair"/>
      <top style="thin"/>
      <bottom style="thin">
        <color indexed="54"/>
      </bottom>
    </border>
    <border>
      <left style="hair"/>
      <right style="thin">
        <color indexed="54"/>
      </right>
      <top style="thin"/>
      <bottom style="thin">
        <color indexed="54"/>
      </bottom>
    </border>
    <border>
      <left style="thin">
        <color indexed="54"/>
      </left>
      <right style="hair">
        <color indexed="54"/>
      </right>
      <top style="thin"/>
      <bottom style="thin">
        <color indexed="54"/>
      </bottom>
    </border>
    <border>
      <left style="hair">
        <color indexed="54"/>
      </left>
      <right style="hair">
        <color indexed="54"/>
      </right>
      <top style="thin"/>
      <bottom style="thin">
        <color indexed="54"/>
      </bottom>
    </border>
    <border>
      <left style="hair">
        <color indexed="54"/>
      </left>
      <right style="thin">
        <color indexed="54"/>
      </right>
      <top style="thin"/>
      <bottom style="thin">
        <color indexed="54"/>
      </bottom>
    </border>
    <border>
      <left style="thin">
        <color indexed="54"/>
      </left>
      <right style="hair">
        <color indexed="54"/>
      </right>
      <top>
        <color indexed="63"/>
      </top>
      <bottom style="thin"/>
    </border>
    <border>
      <left style="hair">
        <color indexed="54"/>
      </left>
      <right style="hair">
        <color indexed="54"/>
      </right>
      <top>
        <color indexed="63"/>
      </top>
      <bottom style="thin"/>
    </border>
    <border>
      <left style="hair">
        <color indexed="54"/>
      </left>
      <right style="thin">
        <color indexed="54"/>
      </right>
      <top>
        <color indexed="63"/>
      </top>
      <bottom style="thin"/>
    </border>
    <border>
      <left>
        <color indexed="63"/>
      </left>
      <right style="thin">
        <color indexed="54"/>
      </right>
      <top style="thin">
        <color indexed="54"/>
      </top>
      <bottom style="hair"/>
    </border>
    <border>
      <left style="thin">
        <color indexed="54"/>
      </left>
      <right style="hair">
        <color indexed="54"/>
      </right>
      <top style="hair">
        <color indexed="54"/>
      </top>
      <bottom>
        <color indexed="63"/>
      </bottom>
    </border>
    <border>
      <left style="hair">
        <color indexed="54"/>
      </left>
      <right style="hair">
        <color indexed="54"/>
      </right>
      <top style="hair">
        <color indexed="54"/>
      </top>
      <bottom>
        <color indexed="63"/>
      </bottom>
    </border>
    <border>
      <left style="hair">
        <color indexed="54"/>
      </left>
      <right style="thin">
        <color indexed="54"/>
      </right>
      <top style="hair">
        <color indexed="54"/>
      </top>
      <bottom>
        <color indexed="63"/>
      </bottom>
    </border>
    <border>
      <left style="thin">
        <color indexed="54"/>
      </left>
      <right>
        <color indexed="63"/>
      </right>
      <top style="thin">
        <color indexed="54"/>
      </top>
      <bottom style="hair">
        <color indexed="54"/>
      </bottom>
    </border>
    <border>
      <left>
        <color indexed="63"/>
      </left>
      <right>
        <color indexed="63"/>
      </right>
      <top style="thin">
        <color indexed="54"/>
      </top>
      <bottom style="hair">
        <color indexed="54"/>
      </bottom>
    </border>
    <border>
      <left>
        <color indexed="63"/>
      </left>
      <right style="thin">
        <color indexed="54"/>
      </right>
      <top style="thin">
        <color indexed="54"/>
      </top>
      <bottom style="hair">
        <color indexed="54"/>
      </bottom>
    </border>
    <border>
      <left style="thin">
        <color indexed="54"/>
      </left>
      <right>
        <color indexed="63"/>
      </right>
      <top>
        <color indexed="63"/>
      </top>
      <bottom style="medium"/>
    </border>
    <border>
      <left style="thin">
        <color indexed="54"/>
      </left>
      <right style="thin">
        <color indexed="54"/>
      </right>
      <top style="thin">
        <color indexed="54"/>
      </top>
      <bottom style="hair">
        <color indexed="54"/>
      </bottom>
    </border>
    <border>
      <left style="thin">
        <color indexed="54"/>
      </left>
      <right style="hair">
        <color indexed="54"/>
      </right>
      <top style="thin"/>
      <bottom style="hair"/>
    </border>
    <border>
      <left style="hair">
        <color indexed="54"/>
      </left>
      <right style="hair"/>
      <top style="thin"/>
      <bottom style="hair"/>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color indexed="54"/>
      </bottom>
    </border>
    <border>
      <left>
        <color indexed="63"/>
      </left>
      <right>
        <color indexed="63"/>
      </right>
      <top style="thin"/>
      <bottom style="thin">
        <color indexed="54"/>
      </bottom>
    </border>
    <border>
      <left>
        <color indexed="63"/>
      </left>
      <right style="hair">
        <color indexed="54"/>
      </right>
      <top style="thin"/>
      <bottom style="hair">
        <color indexed="54"/>
      </bottom>
    </border>
    <border>
      <left>
        <color indexed="63"/>
      </left>
      <right style="hair">
        <color indexed="54"/>
      </right>
      <top style="hair">
        <color indexed="54"/>
      </top>
      <bottom style="hair">
        <color indexed="54"/>
      </bottom>
    </border>
    <border>
      <left>
        <color indexed="63"/>
      </left>
      <right style="hair">
        <color indexed="54"/>
      </right>
      <top style="hair">
        <color indexed="54"/>
      </top>
      <bottom style="thin"/>
    </border>
    <border>
      <left>
        <color indexed="63"/>
      </left>
      <right>
        <color indexed="63"/>
      </right>
      <top style="medium"/>
      <bottom style="thin"/>
    </border>
    <border>
      <left>
        <color indexed="63"/>
      </left>
      <right style="thin"/>
      <top style="medium"/>
      <bottom style="thin"/>
    </border>
    <border>
      <left style="hair"/>
      <right style="thin"/>
      <top style="thin"/>
      <bottom style="hair"/>
    </border>
    <border>
      <left style="hair"/>
      <right style="thin"/>
      <top>
        <color indexed="63"/>
      </top>
      <bottom style="hair"/>
    </border>
    <border>
      <left style="hair"/>
      <right style="thin"/>
      <top style="hair"/>
      <bottom style="hair"/>
    </border>
    <border>
      <left style="hair"/>
      <right style="thin"/>
      <top style="hair"/>
      <bottom>
        <color indexed="63"/>
      </bottom>
    </border>
    <border>
      <left style="hair">
        <color indexed="54"/>
      </left>
      <right style="thin"/>
      <top style="thin"/>
      <bottom style="hair">
        <color indexed="54"/>
      </bottom>
    </border>
    <border>
      <left style="hair">
        <color indexed="54"/>
      </left>
      <right style="thin"/>
      <top style="hair">
        <color indexed="54"/>
      </top>
      <bottom style="hair">
        <color indexed="54"/>
      </bottom>
    </border>
    <border>
      <left style="hair">
        <color indexed="54"/>
      </left>
      <right style="thin"/>
      <top style="hair">
        <color indexed="54"/>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03">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vertical="top" wrapText="1"/>
    </xf>
    <xf numFmtId="0" fontId="7" fillId="0" borderId="0" xfId="20" applyFont="1" applyAlignment="1">
      <alignment vertical="top" wrapText="1"/>
    </xf>
    <xf numFmtId="0" fontId="1" fillId="0" borderId="0" xfId="0" applyFont="1" applyAlignment="1">
      <alignment vertical="top"/>
    </xf>
    <xf numFmtId="0" fontId="1" fillId="0" borderId="0" xfId="0" applyFont="1" applyAlignment="1">
      <alignment horizontal="center" vertical="top"/>
    </xf>
    <xf numFmtId="0" fontId="2" fillId="0" borderId="0" xfId="0" applyFont="1" applyAlignment="1">
      <alignment vertical="top"/>
    </xf>
    <xf numFmtId="0" fontId="0" fillId="0" borderId="0" xfId="0" applyFont="1" applyFill="1" applyAlignment="1">
      <alignment/>
    </xf>
    <xf numFmtId="0" fontId="1" fillId="2" borderId="1" xfId="0" applyFont="1" applyFill="1" applyBorder="1" applyAlignment="1">
      <alignment horizontal="center" vertical="top"/>
    </xf>
    <xf numFmtId="0" fontId="0" fillId="2" borderId="0" xfId="0" applyFont="1" applyFill="1" applyBorder="1" applyAlignment="1">
      <alignment/>
    </xf>
    <xf numFmtId="0" fontId="5" fillId="0" borderId="0" xfId="20" applyFont="1" applyFill="1" applyAlignment="1">
      <alignment vertical="top"/>
    </xf>
    <xf numFmtId="0" fontId="5" fillId="0" borderId="0" xfId="20" applyAlignment="1">
      <alignment vertical="top" wrapText="1"/>
    </xf>
    <xf numFmtId="0" fontId="1" fillId="2" borderId="2" xfId="0" applyFont="1" applyFill="1" applyBorder="1" applyAlignment="1">
      <alignment horizontal="center" vertical="top"/>
    </xf>
    <xf numFmtId="0" fontId="10" fillId="0" borderId="0" xfId="0" applyFont="1" applyAlignment="1">
      <alignment/>
    </xf>
    <xf numFmtId="0" fontId="5" fillId="0" borderId="0" xfId="20" applyFont="1" applyAlignment="1">
      <alignment/>
    </xf>
    <xf numFmtId="0" fontId="8" fillId="3" borderId="3" xfId="0" applyFont="1" applyFill="1" applyBorder="1" applyAlignment="1">
      <alignment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5" xfId="0" applyFont="1" applyFill="1" applyBorder="1" applyAlignment="1">
      <alignment vertical="center"/>
    </xf>
    <xf numFmtId="0" fontId="1" fillId="4" borderId="6" xfId="0" applyFont="1" applyFill="1" applyBorder="1" applyAlignment="1">
      <alignment vertical="top"/>
    </xf>
    <xf numFmtId="0" fontId="1" fillId="4" borderId="7" xfId="0" applyFont="1" applyFill="1" applyBorder="1" applyAlignment="1">
      <alignment vertical="top"/>
    </xf>
    <xf numFmtId="0" fontId="14" fillId="5" borderId="8" xfId="0" applyFont="1" applyFill="1" applyBorder="1" applyAlignment="1">
      <alignment vertical="top"/>
    </xf>
    <xf numFmtId="0" fontId="8" fillId="5" borderId="9" xfId="0" applyFont="1" applyFill="1" applyBorder="1" applyAlignment="1">
      <alignment vertical="top"/>
    </xf>
    <xf numFmtId="0" fontId="8" fillId="5" borderId="9" xfId="0" applyFont="1" applyFill="1" applyBorder="1" applyAlignment="1">
      <alignment horizontal="center" vertical="top"/>
    </xf>
    <xf numFmtId="0" fontId="8" fillId="5" borderId="10" xfId="0" applyFont="1" applyFill="1" applyBorder="1" applyAlignment="1">
      <alignment horizontal="center" vertical="top"/>
    </xf>
    <xf numFmtId="0" fontId="2" fillId="4" borderId="11" xfId="0" applyFont="1" applyFill="1" applyBorder="1" applyAlignment="1">
      <alignment vertical="top"/>
    </xf>
    <xf numFmtId="0" fontId="2" fillId="4" borderId="12" xfId="0" applyFont="1" applyFill="1" applyBorder="1" applyAlignment="1">
      <alignment vertical="top"/>
    </xf>
    <xf numFmtId="0" fontId="1" fillId="2" borderId="0" xfId="0" applyFont="1" applyFill="1" applyBorder="1" applyAlignment="1">
      <alignment horizontal="center" vertical="top"/>
    </xf>
    <xf numFmtId="0" fontId="1" fillId="0" borderId="0" xfId="0" applyFont="1" applyFill="1" applyBorder="1" applyAlignment="1">
      <alignment horizontal="center" vertical="top"/>
    </xf>
    <xf numFmtId="0" fontId="8" fillId="0" borderId="0" xfId="0" applyFont="1" applyFill="1" applyBorder="1" applyAlignment="1">
      <alignment horizontal="center" vertical="top"/>
    </xf>
    <xf numFmtId="0" fontId="8" fillId="0" borderId="0" xfId="0" applyFont="1" applyFill="1" applyBorder="1" applyAlignment="1">
      <alignment horizontal="center" vertical="center"/>
    </xf>
    <xf numFmtId="178" fontId="0" fillId="0" borderId="0" xfId="22" applyNumberFormat="1" applyFont="1" applyFill="1" applyBorder="1" applyAlignment="1">
      <alignment horizontal="center" vertical="top"/>
    </xf>
    <xf numFmtId="0" fontId="1" fillId="0" borderId="0" xfId="0" applyFont="1" applyFill="1" applyAlignment="1">
      <alignment horizontal="center" vertical="top"/>
    </xf>
    <xf numFmtId="0" fontId="2" fillId="0" borderId="0" xfId="0" applyFont="1" applyAlignment="1">
      <alignment/>
    </xf>
    <xf numFmtId="0" fontId="0" fillId="2" borderId="0" xfId="0" applyFont="1" applyFill="1" applyBorder="1" applyAlignment="1">
      <alignment vertical="top"/>
    </xf>
    <xf numFmtId="0" fontId="0" fillId="2" borderId="13" xfId="0" applyFont="1" applyFill="1" applyBorder="1" applyAlignment="1">
      <alignment vertical="top"/>
    </xf>
    <xf numFmtId="0" fontId="1" fillId="0" borderId="14" xfId="0" applyFont="1" applyBorder="1" applyAlignment="1">
      <alignment vertical="top" wrapText="1"/>
    </xf>
    <xf numFmtId="178" fontId="0" fillId="2" borderId="14" xfId="22" applyNumberFormat="1" applyFont="1" applyFill="1" applyBorder="1" applyAlignment="1">
      <alignment horizontal="center" vertical="top"/>
    </xf>
    <xf numFmtId="178" fontId="0" fillId="2" borderId="15" xfId="22" applyNumberFormat="1" applyFont="1" applyFill="1" applyBorder="1" applyAlignment="1">
      <alignment horizontal="center" vertical="top"/>
    </xf>
    <xf numFmtId="0" fontId="1" fillId="0" borderId="14" xfId="0" applyFont="1" applyBorder="1" applyAlignment="1">
      <alignment horizontal="left" vertical="top" wrapText="1"/>
    </xf>
    <xf numFmtId="178" fontId="1" fillId="2" borderId="14" xfId="22" applyNumberFormat="1" applyFont="1" applyFill="1" applyBorder="1" applyAlignment="1">
      <alignment horizontal="center" vertical="top"/>
    </xf>
    <xf numFmtId="178" fontId="1" fillId="2" borderId="15" xfId="22" applyNumberFormat="1" applyFont="1" applyFill="1" applyBorder="1" applyAlignment="1">
      <alignment horizontal="center" vertical="top"/>
    </xf>
    <xf numFmtId="0" fontId="0" fillId="2" borderId="16" xfId="0" applyFont="1" applyFill="1" applyBorder="1" applyAlignment="1">
      <alignment vertical="top"/>
    </xf>
    <xf numFmtId="178" fontId="0" fillId="2" borderId="17" xfId="22" applyNumberFormat="1" applyFont="1" applyFill="1" applyBorder="1" applyAlignment="1">
      <alignment horizontal="center" vertical="top"/>
    </xf>
    <xf numFmtId="178" fontId="0" fillId="2" borderId="18" xfId="22" applyNumberFormat="1" applyFont="1" applyFill="1" applyBorder="1" applyAlignment="1">
      <alignment horizontal="center" vertical="top"/>
    </xf>
    <xf numFmtId="0" fontId="0" fillId="2" borderId="19" xfId="0" applyFont="1" applyFill="1" applyBorder="1" applyAlignment="1">
      <alignment vertical="top"/>
    </xf>
    <xf numFmtId="0" fontId="1" fillId="0" borderId="20" xfId="0" applyFont="1" applyBorder="1" applyAlignment="1">
      <alignment vertical="top" wrapText="1"/>
    </xf>
    <xf numFmtId="178" fontId="0" fillId="2" borderId="20" xfId="22" applyNumberFormat="1" applyFont="1" applyFill="1" applyBorder="1" applyAlignment="1">
      <alignment horizontal="center" vertical="top"/>
    </xf>
    <xf numFmtId="178" fontId="0" fillId="2" borderId="21" xfId="22" applyNumberFormat="1" applyFont="1" applyFill="1" applyBorder="1" applyAlignment="1">
      <alignment horizontal="center" vertical="top"/>
    </xf>
    <xf numFmtId="0" fontId="11" fillId="3" borderId="22" xfId="0" applyFont="1" applyFill="1" applyBorder="1" applyAlignment="1">
      <alignment/>
    </xf>
    <xf numFmtId="0" fontId="11" fillId="3" borderId="23" xfId="0" applyFont="1" applyFill="1" applyBorder="1" applyAlignment="1">
      <alignment/>
    </xf>
    <xf numFmtId="0" fontId="1" fillId="4" borderId="11" xfId="0" applyFont="1" applyFill="1" applyBorder="1" applyAlignment="1">
      <alignment vertical="top"/>
    </xf>
    <xf numFmtId="0" fontId="1" fillId="4" borderId="12" xfId="0" applyFont="1" applyFill="1" applyBorder="1" applyAlignment="1">
      <alignment vertical="top"/>
    </xf>
    <xf numFmtId="0" fontId="15" fillId="5" borderId="8" xfId="0" applyFont="1" applyFill="1" applyBorder="1" applyAlignment="1">
      <alignment vertical="top"/>
    </xf>
    <xf numFmtId="0" fontId="1" fillId="5" borderId="9" xfId="0" applyFont="1" applyFill="1" applyBorder="1" applyAlignment="1">
      <alignment vertical="top"/>
    </xf>
    <xf numFmtId="0" fontId="1" fillId="5" borderId="9" xfId="0" applyFont="1" applyFill="1" applyBorder="1" applyAlignment="1">
      <alignment horizontal="center" vertical="top"/>
    </xf>
    <xf numFmtId="0" fontId="1" fillId="5" borderId="10" xfId="0" applyFont="1" applyFill="1" applyBorder="1" applyAlignment="1">
      <alignment horizontal="center" vertical="top"/>
    </xf>
    <xf numFmtId="0" fontId="11" fillId="3" borderId="24" xfId="0" applyFont="1" applyFill="1" applyBorder="1" applyAlignment="1">
      <alignment/>
    </xf>
    <xf numFmtId="0" fontId="1" fillId="4" borderId="0" xfId="0" applyFont="1" applyFill="1" applyBorder="1" applyAlignment="1">
      <alignment vertical="top"/>
    </xf>
    <xf numFmtId="0" fontId="1" fillId="2" borderId="0" xfId="0" applyFont="1" applyFill="1" applyBorder="1" applyAlignment="1">
      <alignment vertical="top"/>
    </xf>
    <xf numFmtId="0" fontId="1" fillId="4" borderId="25" xfId="0" applyFont="1" applyFill="1" applyBorder="1" applyAlignment="1">
      <alignment vertical="top"/>
    </xf>
    <xf numFmtId="0" fontId="1" fillId="4" borderId="26" xfId="0" applyFont="1" applyFill="1" applyBorder="1" applyAlignment="1">
      <alignment vertical="top"/>
    </xf>
    <xf numFmtId="0" fontId="1" fillId="4" borderId="27" xfId="0" applyFont="1" applyFill="1" applyBorder="1" applyAlignment="1">
      <alignment vertical="top"/>
    </xf>
    <xf numFmtId="0" fontId="1" fillId="4" borderId="28" xfId="0" applyFont="1" applyFill="1" applyBorder="1" applyAlignment="1">
      <alignment vertical="top"/>
    </xf>
    <xf numFmtId="0" fontId="1" fillId="4" borderId="29" xfId="0" applyFont="1" applyFill="1" applyBorder="1" applyAlignment="1">
      <alignment horizontal="center" vertical="top"/>
    </xf>
    <xf numFmtId="0" fontId="1" fillId="4" borderId="30" xfId="0" applyFont="1" applyFill="1" applyBorder="1" applyAlignment="1">
      <alignment vertical="top"/>
    </xf>
    <xf numFmtId="0" fontId="1" fillId="4" borderId="31" xfId="0" applyFont="1" applyFill="1" applyBorder="1" applyAlignment="1">
      <alignment vertical="top"/>
    </xf>
    <xf numFmtId="0" fontId="1" fillId="0" borderId="32" xfId="0" applyFont="1" applyBorder="1" applyAlignment="1">
      <alignment vertical="top" wrapText="1"/>
    </xf>
    <xf numFmtId="0" fontId="1" fillId="0" borderId="14" xfId="0" applyFont="1" applyBorder="1" applyAlignment="1">
      <alignment horizontal="center" vertical="top" wrapText="1"/>
    </xf>
    <xf numFmtId="0" fontId="1" fillId="0" borderId="33" xfId="0" applyFont="1" applyBorder="1" applyAlignment="1">
      <alignment vertical="top" wrapText="1"/>
    </xf>
    <xf numFmtId="0" fontId="1" fillId="0" borderId="34" xfId="0" applyFont="1" applyBorder="1" applyAlignment="1">
      <alignment vertical="top" wrapText="1"/>
    </xf>
    <xf numFmtId="0" fontId="1" fillId="0" borderId="20" xfId="0" applyFont="1" applyBorder="1" applyAlignment="1">
      <alignment horizontal="center" vertical="top" wrapText="1"/>
    </xf>
    <xf numFmtId="0" fontId="8" fillId="3" borderId="35" xfId="0" applyFont="1" applyFill="1" applyBorder="1" applyAlignment="1">
      <alignment vertical="top"/>
    </xf>
    <xf numFmtId="0" fontId="8" fillId="3" borderId="35" xfId="0" applyFont="1" applyFill="1" applyBorder="1" applyAlignment="1">
      <alignment horizontal="center" vertical="top"/>
    </xf>
    <xf numFmtId="0" fontId="8" fillId="3" borderId="36" xfId="0" applyFont="1" applyFill="1" applyBorder="1" applyAlignment="1">
      <alignment horizontal="center" vertical="top"/>
    </xf>
    <xf numFmtId="0" fontId="8" fillId="3" borderId="37" xfId="0" applyFont="1" applyFill="1" applyBorder="1" applyAlignment="1">
      <alignment vertical="top"/>
    </xf>
    <xf numFmtId="0" fontId="8" fillId="3" borderId="27" xfId="0" applyFont="1" applyFill="1" applyBorder="1" applyAlignment="1">
      <alignment vertical="top" wrapText="1"/>
    </xf>
    <xf numFmtId="0" fontId="8" fillId="3" borderId="38" xfId="0" applyFont="1" applyFill="1" applyBorder="1" applyAlignment="1">
      <alignment vertical="top"/>
    </xf>
    <xf numFmtId="0" fontId="8" fillId="3" borderId="38" xfId="0" applyFont="1" applyFill="1" applyBorder="1" applyAlignment="1">
      <alignment horizontal="center" vertical="top"/>
    </xf>
    <xf numFmtId="0" fontId="8" fillId="3" borderId="28" xfId="0" applyFont="1" applyFill="1" applyBorder="1" applyAlignment="1">
      <alignment horizontal="center" vertical="top"/>
    </xf>
    <xf numFmtId="0" fontId="1" fillId="4" borderId="38" xfId="0" applyFont="1" applyFill="1" applyBorder="1" applyAlignment="1">
      <alignment vertical="top"/>
    </xf>
    <xf numFmtId="1" fontId="9" fillId="2" borderId="0" xfId="21" applyNumberFormat="1" applyFont="1" applyFill="1" applyBorder="1" applyAlignment="1">
      <alignment horizontal="left"/>
      <protection/>
    </xf>
    <xf numFmtId="0" fontId="1" fillId="0" borderId="21" xfId="0" applyFont="1" applyBorder="1" applyAlignment="1">
      <alignment horizontal="center" vertical="top" wrapText="1"/>
    </xf>
    <xf numFmtId="0" fontId="1" fillId="0" borderId="15" xfId="0" applyFont="1" applyBorder="1" applyAlignment="1">
      <alignment horizontal="center" vertical="top" wrapText="1"/>
    </xf>
    <xf numFmtId="0" fontId="1" fillId="0" borderId="17" xfId="0" applyFont="1" applyBorder="1" applyAlignment="1">
      <alignment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4" borderId="39" xfId="0" applyFont="1" applyFill="1" applyBorder="1" applyAlignment="1">
      <alignment horizontal="center" vertical="top"/>
    </xf>
    <xf numFmtId="0" fontId="12" fillId="3" borderId="8" xfId="0" applyFont="1" applyFill="1" applyBorder="1" applyAlignment="1">
      <alignment/>
    </xf>
    <xf numFmtId="0" fontId="11" fillId="3" borderId="9" xfId="0" applyFont="1" applyFill="1" applyBorder="1" applyAlignment="1">
      <alignment/>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1" fillId="4" borderId="0" xfId="0" applyFont="1" applyFill="1" applyBorder="1" applyAlignment="1">
      <alignment/>
    </xf>
    <xf numFmtId="0" fontId="1" fillId="4" borderId="38" xfId="0" applyFont="1" applyFill="1" applyBorder="1" applyAlignment="1">
      <alignment/>
    </xf>
    <xf numFmtId="0" fontId="17" fillId="3" borderId="40" xfId="0" applyFont="1" applyFill="1" applyBorder="1" applyAlignment="1">
      <alignment vertical="top" wrapText="1"/>
    </xf>
    <xf numFmtId="0" fontId="10" fillId="5" borderId="8" xfId="0" applyFont="1" applyFill="1" applyBorder="1" applyAlignment="1">
      <alignment/>
    </xf>
    <xf numFmtId="0" fontId="0" fillId="5" borderId="10" xfId="0" applyFill="1" applyBorder="1" applyAlignment="1">
      <alignment/>
    </xf>
    <xf numFmtId="3" fontId="1" fillId="2" borderId="2" xfId="0" applyNumberFormat="1" applyFont="1" applyFill="1" applyBorder="1" applyAlignment="1">
      <alignment horizontal="center" vertical="top"/>
    </xf>
    <xf numFmtId="3" fontId="1" fillId="2" borderId="41" xfId="0" applyNumberFormat="1" applyFont="1" applyFill="1" applyBorder="1" applyAlignment="1">
      <alignment horizontal="center" vertical="top"/>
    </xf>
    <xf numFmtId="3" fontId="1" fillId="2" borderId="1" xfId="0" applyNumberFormat="1" applyFont="1" applyFill="1" applyBorder="1" applyAlignment="1">
      <alignment horizontal="center" vertical="top"/>
    </xf>
    <xf numFmtId="3" fontId="1" fillId="2" borderId="42" xfId="0" applyNumberFormat="1" applyFont="1" applyFill="1" applyBorder="1" applyAlignment="1">
      <alignment horizontal="center" vertical="top"/>
    </xf>
    <xf numFmtId="3" fontId="1" fillId="2" borderId="43" xfId="0" applyNumberFormat="1" applyFont="1" applyFill="1" applyBorder="1" applyAlignment="1">
      <alignment horizontal="center" vertical="top"/>
    </xf>
    <xf numFmtId="3" fontId="1" fillId="2" borderId="44" xfId="0" applyNumberFormat="1" applyFont="1" applyFill="1" applyBorder="1" applyAlignment="1">
      <alignment horizontal="center" vertical="top"/>
    </xf>
    <xf numFmtId="3" fontId="1" fillId="2" borderId="45" xfId="0" applyNumberFormat="1" applyFont="1" applyFill="1" applyBorder="1" applyAlignment="1">
      <alignment horizontal="center" vertical="top"/>
    </xf>
    <xf numFmtId="3" fontId="1" fillId="2" borderId="46" xfId="0" applyNumberFormat="1" applyFont="1" applyFill="1" applyBorder="1" applyAlignment="1">
      <alignment horizontal="center" vertical="top"/>
    </xf>
    <xf numFmtId="3" fontId="1" fillId="2" borderId="47" xfId="0" applyNumberFormat="1" applyFont="1" applyFill="1" applyBorder="1" applyAlignment="1">
      <alignment horizontal="center" vertical="top"/>
    </xf>
    <xf numFmtId="3" fontId="1" fillId="2" borderId="48" xfId="0" applyNumberFormat="1" applyFont="1" applyFill="1" applyBorder="1" applyAlignment="1">
      <alignment horizontal="center" vertical="top"/>
    </xf>
    <xf numFmtId="3" fontId="1" fillId="2" borderId="49" xfId="0" applyNumberFormat="1" applyFont="1" applyFill="1" applyBorder="1" applyAlignment="1">
      <alignment horizontal="center" vertical="top"/>
    </xf>
    <xf numFmtId="3" fontId="1" fillId="4" borderId="7" xfId="0" applyNumberFormat="1" applyFont="1" applyFill="1" applyBorder="1" applyAlignment="1">
      <alignment horizontal="center" vertical="top"/>
    </xf>
    <xf numFmtId="3" fontId="1" fillId="4" borderId="50" xfId="0" applyNumberFormat="1" applyFont="1" applyFill="1" applyBorder="1" applyAlignment="1">
      <alignment horizontal="center" vertical="top"/>
    </xf>
    <xf numFmtId="3" fontId="1" fillId="4" borderId="51" xfId="0" applyNumberFormat="1" applyFont="1" applyFill="1" applyBorder="1" applyAlignment="1">
      <alignment horizontal="center" vertical="top"/>
    </xf>
    <xf numFmtId="0" fontId="2" fillId="4" borderId="30" xfId="0" applyFont="1" applyFill="1" applyBorder="1" applyAlignment="1">
      <alignment vertical="top"/>
    </xf>
    <xf numFmtId="3" fontId="2" fillId="4" borderId="30" xfId="0" applyNumberFormat="1" applyFont="1" applyFill="1" applyBorder="1" applyAlignment="1">
      <alignment horizontal="center" vertical="top"/>
    </xf>
    <xf numFmtId="0" fontId="10" fillId="0" borderId="0" xfId="0" applyFont="1" applyAlignment="1">
      <alignment/>
    </xf>
    <xf numFmtId="0" fontId="2" fillId="4" borderId="31" xfId="0" applyFont="1" applyFill="1" applyBorder="1" applyAlignment="1">
      <alignment vertical="top"/>
    </xf>
    <xf numFmtId="3" fontId="2" fillId="4" borderId="31" xfId="0" applyNumberFormat="1" applyFont="1" applyFill="1" applyBorder="1" applyAlignment="1">
      <alignment horizontal="center" vertical="top"/>
    </xf>
    <xf numFmtId="3" fontId="2" fillId="4" borderId="7" xfId="0" applyNumberFormat="1" applyFont="1" applyFill="1" applyBorder="1" applyAlignment="1">
      <alignment horizontal="center" vertical="top"/>
    </xf>
    <xf numFmtId="3" fontId="2" fillId="4" borderId="6" xfId="0" applyNumberFormat="1" applyFont="1" applyFill="1" applyBorder="1" applyAlignment="1">
      <alignment horizontal="center" vertical="top"/>
    </xf>
    <xf numFmtId="0" fontId="0" fillId="4" borderId="19" xfId="0" applyFont="1" applyFill="1" applyBorder="1" applyAlignment="1">
      <alignment vertical="top"/>
    </xf>
    <xf numFmtId="0" fontId="1" fillId="4" borderId="21" xfId="0" applyFont="1" applyFill="1" applyBorder="1" applyAlignment="1">
      <alignment vertical="top" wrapText="1"/>
    </xf>
    <xf numFmtId="0" fontId="0" fillId="4" borderId="13" xfId="0" applyFont="1" applyFill="1" applyBorder="1" applyAlignment="1">
      <alignment vertical="top"/>
    </xf>
    <xf numFmtId="0" fontId="1" fillId="4" borderId="15" xfId="0" applyFont="1" applyFill="1" applyBorder="1" applyAlignment="1">
      <alignment horizontal="left" vertical="top" wrapText="1"/>
    </xf>
    <xf numFmtId="0" fontId="0" fillId="4" borderId="16" xfId="0" applyFont="1" applyFill="1" applyBorder="1" applyAlignment="1">
      <alignment vertical="top"/>
    </xf>
    <xf numFmtId="0" fontId="1" fillId="4" borderId="18" xfId="0" applyFont="1" applyFill="1" applyBorder="1" applyAlignment="1">
      <alignment horizontal="left" vertical="top" wrapText="1"/>
    </xf>
    <xf numFmtId="0" fontId="1" fillId="4" borderId="20" xfId="0" applyFont="1" applyFill="1" applyBorder="1" applyAlignment="1">
      <alignment vertical="top" wrapText="1"/>
    </xf>
    <xf numFmtId="0" fontId="1" fillId="4" borderId="14" xfId="0" applyFont="1" applyFill="1" applyBorder="1" applyAlignment="1">
      <alignment horizontal="left" vertical="top" wrapText="1"/>
    </xf>
    <xf numFmtId="0" fontId="11" fillId="3" borderId="10" xfId="0" applyFont="1" applyFill="1" applyBorder="1" applyAlignment="1">
      <alignment/>
    </xf>
    <xf numFmtId="3" fontId="1" fillId="2" borderId="52" xfId="0" applyNumberFormat="1" applyFont="1" applyFill="1" applyBorder="1" applyAlignment="1">
      <alignment horizontal="center" vertical="top"/>
    </xf>
    <xf numFmtId="3" fontId="1" fillId="2" borderId="53" xfId="0" applyNumberFormat="1" applyFont="1" applyFill="1" applyBorder="1" applyAlignment="1">
      <alignment horizontal="center" vertical="top"/>
    </xf>
    <xf numFmtId="3" fontId="1" fillId="2" borderId="54" xfId="0" applyNumberFormat="1" applyFont="1" applyFill="1" applyBorder="1" applyAlignment="1">
      <alignment horizontal="center" vertical="top"/>
    </xf>
    <xf numFmtId="3" fontId="1" fillId="2" borderId="26" xfId="0" applyNumberFormat="1" applyFont="1" applyFill="1" applyBorder="1" applyAlignment="1">
      <alignment horizontal="center" vertical="top"/>
    </xf>
    <xf numFmtId="3" fontId="1" fillId="4" borderId="55" xfId="0" applyNumberFormat="1" applyFont="1" applyFill="1" applyBorder="1" applyAlignment="1">
      <alignment horizontal="center" vertical="top"/>
    </xf>
    <xf numFmtId="3" fontId="1" fillId="4" borderId="56" xfId="0" applyNumberFormat="1" applyFont="1" applyFill="1" applyBorder="1" applyAlignment="1">
      <alignment horizontal="center" vertical="top"/>
    </xf>
    <xf numFmtId="3" fontId="1" fillId="2" borderId="57" xfId="0" applyNumberFormat="1" applyFont="1" applyFill="1" applyBorder="1" applyAlignment="1">
      <alignment horizontal="center" vertical="top"/>
    </xf>
    <xf numFmtId="3" fontId="1" fillId="2" borderId="58" xfId="0" applyNumberFormat="1" applyFont="1" applyFill="1" applyBorder="1" applyAlignment="1">
      <alignment horizontal="center" vertical="top"/>
    </xf>
    <xf numFmtId="3" fontId="1" fillId="2" borderId="59" xfId="0" applyNumberFormat="1" applyFont="1" applyFill="1" applyBorder="1" applyAlignment="1">
      <alignment horizontal="center" vertical="top"/>
    </xf>
    <xf numFmtId="3" fontId="1" fillId="2" borderId="60" xfId="0" applyNumberFormat="1" applyFont="1" applyFill="1" applyBorder="1" applyAlignment="1">
      <alignment horizontal="center" vertical="top"/>
    </xf>
    <xf numFmtId="3" fontId="1" fillId="2" borderId="61" xfId="0" applyNumberFormat="1" applyFont="1" applyFill="1" applyBorder="1" applyAlignment="1">
      <alignment horizontal="center" vertical="top"/>
    </xf>
    <xf numFmtId="3" fontId="1" fillId="4" borderId="62" xfId="0" applyNumberFormat="1" applyFont="1" applyFill="1" applyBorder="1" applyAlignment="1">
      <alignment horizontal="center" vertical="top"/>
    </xf>
    <xf numFmtId="3" fontId="1" fillId="4" borderId="63" xfId="0" applyNumberFormat="1" applyFont="1" applyFill="1" applyBorder="1" applyAlignment="1">
      <alignment horizontal="center" vertical="top"/>
    </xf>
    <xf numFmtId="0" fontId="2" fillId="4" borderId="64" xfId="0" applyFont="1" applyFill="1" applyBorder="1" applyAlignment="1">
      <alignment vertical="top"/>
    </xf>
    <xf numFmtId="0" fontId="1" fillId="4" borderId="53" xfId="0" applyFont="1" applyFill="1" applyBorder="1" applyAlignment="1">
      <alignment vertical="top"/>
    </xf>
    <xf numFmtId="0" fontId="1" fillId="4" borderId="37" xfId="0" applyFont="1" applyFill="1" applyBorder="1" applyAlignment="1">
      <alignment vertical="top"/>
    </xf>
    <xf numFmtId="0" fontId="1" fillId="4" borderId="36" xfId="0" applyFont="1" applyFill="1" applyBorder="1" applyAlignment="1">
      <alignment vertical="top"/>
    </xf>
    <xf numFmtId="0" fontId="1" fillId="4" borderId="26" xfId="0" applyFont="1" applyFill="1" applyBorder="1" applyAlignment="1">
      <alignment horizontal="left" vertical="top" indent="1"/>
    </xf>
    <xf numFmtId="0" fontId="1" fillId="4" borderId="0" xfId="0" applyFont="1" applyFill="1" applyBorder="1" applyAlignment="1">
      <alignment horizontal="left" vertical="top" indent="1"/>
    </xf>
    <xf numFmtId="0" fontId="1" fillId="4" borderId="65" xfId="0" applyFont="1" applyFill="1" applyBorder="1" applyAlignment="1">
      <alignment horizontal="center" vertical="top"/>
    </xf>
    <xf numFmtId="0" fontId="1" fillId="4" borderId="0" xfId="0" applyFont="1" applyFill="1" applyBorder="1" applyAlignment="1">
      <alignment horizontal="left" indent="1"/>
    </xf>
    <xf numFmtId="0" fontId="1" fillId="4" borderId="66" xfId="0" applyFont="1" applyFill="1" applyBorder="1" applyAlignment="1">
      <alignment horizontal="center" vertical="top"/>
    </xf>
    <xf numFmtId="0" fontId="1" fillId="2" borderId="67" xfId="0" applyFont="1" applyFill="1" applyBorder="1" applyAlignment="1">
      <alignment horizontal="center" vertical="top"/>
    </xf>
    <xf numFmtId="0" fontId="1" fillId="4" borderId="67" xfId="0" applyFont="1" applyFill="1" applyBorder="1" applyAlignment="1">
      <alignment horizontal="center" vertical="top"/>
    </xf>
    <xf numFmtId="0" fontId="11" fillId="3" borderId="9" xfId="0" applyFont="1" applyFill="1" applyBorder="1" applyAlignment="1">
      <alignment horizontal="center"/>
    </xf>
    <xf numFmtId="0" fontId="11" fillId="3" borderId="68" xfId="0" applyFont="1" applyFill="1" applyBorder="1" applyAlignment="1">
      <alignment horizontal="center"/>
    </xf>
    <xf numFmtId="0" fontId="0" fillId="2" borderId="0" xfId="0" applyFont="1" applyFill="1" applyBorder="1" applyAlignment="1">
      <alignment horizontal="center"/>
    </xf>
    <xf numFmtId="0" fontId="0" fillId="0" borderId="0" xfId="0" applyAlignment="1">
      <alignment horizontal="center"/>
    </xf>
    <xf numFmtId="0" fontId="1" fillId="4" borderId="69" xfId="0" applyFont="1" applyFill="1" applyBorder="1" applyAlignment="1">
      <alignment horizontal="center" vertical="top"/>
    </xf>
    <xf numFmtId="0" fontId="1" fillId="4" borderId="70" xfId="0" applyFont="1" applyFill="1" applyBorder="1" applyAlignment="1">
      <alignment horizontal="center" vertical="top"/>
    </xf>
    <xf numFmtId="0" fontId="13" fillId="0" borderId="20" xfId="0" applyFont="1" applyBorder="1" applyAlignment="1">
      <alignment horizontal="center" vertical="top" wrapText="1"/>
    </xf>
    <xf numFmtId="0" fontId="3" fillId="0" borderId="0" xfId="0" applyFont="1" applyAlignment="1">
      <alignment horizontal="center"/>
    </xf>
    <xf numFmtId="0" fontId="2" fillId="4" borderId="65" xfId="0" applyFont="1" applyFill="1" applyBorder="1" applyAlignment="1">
      <alignment horizontal="center" vertical="top"/>
    </xf>
    <xf numFmtId="0" fontId="1" fillId="2" borderId="67" xfId="0" applyFont="1" applyFill="1" applyBorder="1" applyAlignment="1">
      <alignment horizontal="center"/>
    </xf>
    <xf numFmtId="0" fontId="2" fillId="4" borderId="66" xfId="0" applyFont="1" applyFill="1" applyBorder="1" applyAlignment="1">
      <alignment horizontal="center" vertical="top"/>
    </xf>
    <xf numFmtId="0" fontId="1" fillId="4" borderId="6" xfId="0" applyFont="1" applyFill="1" applyBorder="1" applyAlignment="1">
      <alignment horizontal="left" vertical="top" indent="1"/>
    </xf>
    <xf numFmtId="0" fontId="1" fillId="4" borderId="6" xfId="0" applyFont="1" applyFill="1" applyBorder="1" applyAlignment="1">
      <alignment horizontal="left" indent="1"/>
    </xf>
    <xf numFmtId="3" fontId="1" fillId="4" borderId="52" xfId="0" applyNumberFormat="1" applyFont="1" applyFill="1" applyBorder="1" applyAlignment="1">
      <alignment horizontal="center" vertical="top"/>
    </xf>
    <xf numFmtId="0" fontId="18" fillId="4" borderId="25" xfId="0" applyFont="1" applyFill="1" applyBorder="1" applyAlignment="1">
      <alignment vertical="top"/>
    </xf>
    <xf numFmtId="0" fontId="18" fillId="4" borderId="0" xfId="0" applyFont="1" applyFill="1" applyBorder="1" applyAlignment="1">
      <alignment/>
    </xf>
    <xf numFmtId="3" fontId="1" fillId="2" borderId="71" xfId="0" applyNumberFormat="1" applyFont="1" applyFill="1" applyBorder="1" applyAlignment="1">
      <alignment horizontal="center" vertical="top"/>
    </xf>
    <xf numFmtId="0" fontId="21" fillId="0" borderId="0" xfId="0" applyFont="1" applyAlignment="1">
      <alignment vertical="top"/>
    </xf>
    <xf numFmtId="0" fontId="21" fillId="0" borderId="0" xfId="0" applyFont="1" applyFill="1" applyAlignment="1">
      <alignment horizontal="center" vertical="top"/>
    </xf>
    <xf numFmtId="0" fontId="21" fillId="0" borderId="32" xfId="0" applyFont="1" applyBorder="1" applyAlignment="1">
      <alignment horizontal="center" vertical="top" wrapText="1"/>
    </xf>
    <xf numFmtId="0" fontId="21" fillId="0" borderId="33" xfId="0" applyFont="1" applyBorder="1" applyAlignment="1">
      <alignment horizontal="center" vertical="top" wrapText="1"/>
    </xf>
    <xf numFmtId="0" fontId="24" fillId="3" borderId="37" xfId="0" applyFont="1" applyFill="1" applyBorder="1" applyAlignment="1">
      <alignment vertical="top"/>
    </xf>
    <xf numFmtId="0" fontId="25" fillId="0" borderId="0" xfId="0" applyFont="1" applyAlignment="1">
      <alignment/>
    </xf>
    <xf numFmtId="0" fontId="19" fillId="2" borderId="72" xfId="0" applyFont="1" applyFill="1" applyBorder="1" applyAlignment="1">
      <alignment horizontal="center" vertical="top"/>
    </xf>
    <xf numFmtId="0" fontId="8" fillId="3" borderId="8" xfId="0" applyFont="1" applyFill="1" applyBorder="1" applyAlignment="1">
      <alignment vertical="center"/>
    </xf>
    <xf numFmtId="0" fontId="8" fillId="3" borderId="10" xfId="0" applyFont="1" applyFill="1" applyBorder="1" applyAlignment="1">
      <alignment vertical="center"/>
    </xf>
    <xf numFmtId="0" fontId="8" fillId="3" borderId="8" xfId="0" applyFont="1" applyFill="1" applyBorder="1" applyAlignment="1">
      <alignment horizontal="center" vertical="center"/>
    </xf>
    <xf numFmtId="0" fontId="20" fillId="2" borderId="67" xfId="0" applyFont="1" applyFill="1" applyBorder="1" applyAlignment="1">
      <alignment horizontal="center" vertical="top"/>
    </xf>
    <xf numFmtId="0" fontId="20" fillId="4" borderId="65" xfId="0" applyFont="1" applyFill="1" applyBorder="1" applyAlignment="1">
      <alignment horizontal="center" vertical="top"/>
    </xf>
    <xf numFmtId="0" fontId="20" fillId="4" borderId="73" xfId="0" applyFont="1" applyFill="1" applyBorder="1" applyAlignment="1">
      <alignment horizontal="center" vertical="top"/>
    </xf>
    <xf numFmtId="0" fontId="20" fillId="4" borderId="74" xfId="0" applyFont="1" applyFill="1" applyBorder="1" applyAlignment="1">
      <alignment horizontal="center" vertical="top"/>
    </xf>
    <xf numFmtId="0" fontId="20" fillId="4" borderId="67" xfId="0" applyFont="1" applyFill="1" applyBorder="1" applyAlignment="1">
      <alignment horizontal="center" vertical="top"/>
    </xf>
    <xf numFmtId="0" fontId="20" fillId="4" borderId="69" xfId="0" applyFont="1" applyFill="1" applyBorder="1" applyAlignment="1">
      <alignment horizontal="center" vertical="top"/>
    </xf>
    <xf numFmtId="3" fontId="1" fillId="4" borderId="30" xfId="0" applyNumberFormat="1" applyFont="1" applyFill="1" applyBorder="1" applyAlignment="1">
      <alignment horizontal="center" vertical="top"/>
    </xf>
    <xf numFmtId="3" fontId="1" fillId="4" borderId="6" xfId="0" applyNumberFormat="1" applyFont="1" applyFill="1" applyBorder="1" applyAlignment="1">
      <alignment horizontal="center" vertical="top"/>
    </xf>
    <xf numFmtId="3" fontId="1" fillId="4" borderId="31" xfId="0" applyNumberFormat="1" applyFont="1" applyFill="1" applyBorder="1" applyAlignment="1">
      <alignment horizontal="center" vertical="top"/>
    </xf>
    <xf numFmtId="3" fontId="1" fillId="4" borderId="75" xfId="0" applyNumberFormat="1" applyFont="1" applyFill="1" applyBorder="1" applyAlignment="1">
      <alignment horizontal="center" vertical="top"/>
    </xf>
    <xf numFmtId="3" fontId="1" fillId="4" borderId="76" xfId="0" applyNumberFormat="1" applyFont="1" applyFill="1" applyBorder="1" applyAlignment="1">
      <alignment horizontal="center" vertical="top"/>
    </xf>
    <xf numFmtId="3" fontId="1" fillId="4" borderId="60" xfId="0" applyNumberFormat="1" applyFont="1" applyFill="1" applyBorder="1" applyAlignment="1">
      <alignment horizontal="center" vertical="top"/>
    </xf>
    <xf numFmtId="3" fontId="1" fillId="4" borderId="44" xfId="0" applyNumberFormat="1" applyFont="1" applyFill="1" applyBorder="1" applyAlignment="1">
      <alignment horizontal="center" vertical="top"/>
    </xf>
    <xf numFmtId="3" fontId="1" fillId="4" borderId="77" xfId="0" applyNumberFormat="1" applyFont="1" applyFill="1" applyBorder="1" applyAlignment="1">
      <alignment horizontal="center" vertical="top"/>
    </xf>
    <xf numFmtId="3" fontId="1" fillId="4" borderId="2" xfId="0" applyNumberFormat="1" applyFont="1" applyFill="1" applyBorder="1" applyAlignment="1">
      <alignment horizontal="center" vertical="top"/>
    </xf>
    <xf numFmtId="3" fontId="1" fillId="4" borderId="41" xfId="0" applyNumberFormat="1" applyFont="1" applyFill="1" applyBorder="1" applyAlignment="1">
      <alignment horizontal="center" vertical="top"/>
    </xf>
    <xf numFmtId="3" fontId="1" fillId="4" borderId="47" xfId="0" applyNumberFormat="1" applyFont="1" applyFill="1" applyBorder="1" applyAlignment="1">
      <alignment horizontal="center" vertical="top"/>
    </xf>
    <xf numFmtId="3" fontId="1" fillId="4" borderId="78" xfId="0" applyNumberFormat="1" applyFont="1" applyFill="1" applyBorder="1" applyAlignment="1">
      <alignment horizontal="center" vertical="top"/>
    </xf>
    <xf numFmtId="3" fontId="19" fillId="2" borderId="2" xfId="0" applyNumberFormat="1" applyFont="1" applyFill="1" applyBorder="1" applyAlignment="1">
      <alignment horizontal="center" vertical="top"/>
    </xf>
    <xf numFmtId="3" fontId="19" fillId="2" borderId="1" xfId="0" applyNumberFormat="1" applyFont="1" applyFill="1" applyBorder="1" applyAlignment="1">
      <alignment horizontal="center" vertical="top"/>
    </xf>
    <xf numFmtId="3" fontId="19" fillId="2" borderId="72" xfId="0" applyNumberFormat="1" applyFont="1" applyFill="1" applyBorder="1" applyAlignment="1">
      <alignment horizontal="center" vertical="top"/>
    </xf>
    <xf numFmtId="178" fontId="9" fillId="2" borderId="20" xfId="22" applyNumberFormat="1" applyFont="1" applyFill="1" applyBorder="1" applyAlignment="1">
      <alignment horizontal="center" vertical="top"/>
    </xf>
    <xf numFmtId="178" fontId="9" fillId="2" borderId="21" xfId="22" applyNumberFormat="1" applyFont="1" applyFill="1" applyBorder="1" applyAlignment="1">
      <alignment horizontal="center" vertical="top"/>
    </xf>
    <xf numFmtId="178" fontId="9" fillId="2" borderId="17" xfId="22" applyNumberFormat="1" applyFont="1" applyFill="1" applyBorder="1" applyAlignment="1">
      <alignment horizontal="center" vertical="top"/>
    </xf>
    <xf numFmtId="178" fontId="9" fillId="2" borderId="18" xfId="22" applyNumberFormat="1" applyFont="1" applyFill="1" applyBorder="1" applyAlignment="1">
      <alignment horizontal="center" vertical="top"/>
    </xf>
    <xf numFmtId="0" fontId="1" fillId="0" borderId="17" xfId="0" applyFont="1" applyBorder="1" applyAlignment="1">
      <alignment horizontal="left" vertical="top" wrapText="1"/>
    </xf>
    <xf numFmtId="3" fontId="19" fillId="2" borderId="79" xfId="0" applyNumberFormat="1" applyFont="1" applyFill="1" applyBorder="1" applyAlignment="1">
      <alignment horizontal="center" vertical="top"/>
    </xf>
    <xf numFmtId="3" fontId="19" fillId="2" borderId="80" xfId="0" applyNumberFormat="1" applyFont="1" applyFill="1" applyBorder="1" applyAlignment="1">
      <alignment horizontal="center" vertical="top"/>
    </xf>
    <xf numFmtId="3" fontId="19" fillId="2" borderId="44" xfId="0" applyNumberFormat="1" applyFont="1" applyFill="1" applyBorder="1" applyAlignment="1">
      <alignment horizontal="center" vertical="top"/>
    </xf>
    <xf numFmtId="3" fontId="19" fillId="2" borderId="45" xfId="0" applyNumberFormat="1" applyFont="1" applyFill="1" applyBorder="1" applyAlignment="1">
      <alignment horizontal="center" vertical="top"/>
    </xf>
    <xf numFmtId="3" fontId="19" fillId="2" borderId="47" xfId="0" applyNumberFormat="1" applyFont="1" applyFill="1" applyBorder="1" applyAlignment="1">
      <alignment horizontal="center" vertical="top"/>
    </xf>
    <xf numFmtId="3" fontId="19" fillId="2" borderId="48" xfId="0" applyNumberFormat="1" applyFont="1" applyFill="1" applyBorder="1" applyAlignment="1">
      <alignment horizontal="center" vertical="top"/>
    </xf>
    <xf numFmtId="3" fontId="19" fillId="2" borderId="49" xfId="0" applyNumberFormat="1" applyFont="1" applyFill="1" applyBorder="1" applyAlignment="1">
      <alignment horizontal="center" vertical="top"/>
    </xf>
    <xf numFmtId="3" fontId="1" fillId="4" borderId="29" xfId="0" applyNumberFormat="1" applyFont="1" applyFill="1" applyBorder="1" applyAlignment="1">
      <alignment horizontal="center" vertical="top"/>
    </xf>
    <xf numFmtId="3" fontId="1" fillId="4" borderId="81" xfId="0" applyNumberFormat="1" applyFont="1" applyFill="1" applyBorder="1" applyAlignment="1">
      <alignment horizontal="center" vertical="top"/>
    </xf>
    <xf numFmtId="3" fontId="1" fillId="4" borderId="82" xfId="0" applyNumberFormat="1" applyFont="1" applyFill="1" applyBorder="1" applyAlignment="1">
      <alignment horizontal="center" vertical="top"/>
    </xf>
    <xf numFmtId="178" fontId="9" fillId="2" borderId="14" xfId="22" applyNumberFormat="1" applyFont="1" applyFill="1" applyBorder="1" applyAlignment="1">
      <alignment horizontal="center" vertical="top"/>
    </xf>
    <xf numFmtId="178" fontId="9" fillId="2" borderId="15" xfId="22" applyNumberFormat="1" applyFont="1" applyFill="1" applyBorder="1" applyAlignment="1">
      <alignment horizontal="center" vertical="top"/>
    </xf>
    <xf numFmtId="3" fontId="1" fillId="4" borderId="83" xfId="0" applyNumberFormat="1" applyFont="1" applyFill="1" applyBorder="1" applyAlignment="1">
      <alignment horizontal="center" vertical="top"/>
    </xf>
    <xf numFmtId="0" fontId="20" fillId="4" borderId="70" xfId="0" applyFont="1" applyFill="1" applyBorder="1" applyAlignment="1">
      <alignment horizontal="center" vertical="top"/>
    </xf>
    <xf numFmtId="0" fontId="1" fillId="0" borderId="32" xfId="0" applyFont="1" applyBorder="1" applyAlignment="1">
      <alignment horizontal="center" vertical="top" wrapText="1"/>
    </xf>
    <xf numFmtId="0" fontId="1" fillId="0" borderId="33" xfId="0" applyFont="1" applyBorder="1" applyAlignment="1">
      <alignment horizontal="center" vertical="top" wrapText="1"/>
    </xf>
    <xf numFmtId="3" fontId="1" fillId="4" borderId="65" xfId="0" applyNumberFormat="1" applyFont="1" applyFill="1" applyBorder="1" applyAlignment="1">
      <alignment horizontal="center" vertical="top"/>
    </xf>
    <xf numFmtId="3" fontId="1" fillId="4" borderId="39" xfId="0" applyNumberFormat="1" applyFont="1" applyFill="1" applyBorder="1" applyAlignment="1">
      <alignment horizontal="center" vertical="top"/>
    </xf>
    <xf numFmtId="0" fontId="20" fillId="4" borderId="65" xfId="0" applyFont="1" applyFill="1" applyBorder="1" applyAlignment="1">
      <alignment horizontal="left" vertical="top"/>
    </xf>
    <xf numFmtId="0" fontId="20" fillId="4" borderId="67" xfId="0" applyFont="1" applyFill="1" applyBorder="1" applyAlignment="1">
      <alignment horizontal="left" vertical="top"/>
    </xf>
    <xf numFmtId="3" fontId="1" fillId="2" borderId="79" xfId="0" applyNumberFormat="1" applyFont="1" applyFill="1" applyBorder="1" applyAlignment="1">
      <alignment horizontal="center" vertical="top"/>
    </xf>
    <xf numFmtId="3" fontId="1" fillId="2" borderId="84" xfId="0" applyNumberFormat="1" applyFont="1" applyFill="1" applyBorder="1" applyAlignment="1">
      <alignment horizontal="center" vertical="top"/>
    </xf>
    <xf numFmtId="3" fontId="1" fillId="2" borderId="77" xfId="0" applyNumberFormat="1" applyFont="1" applyFill="1" applyBorder="1" applyAlignment="1">
      <alignment horizontal="center" vertical="top"/>
    </xf>
    <xf numFmtId="3" fontId="1" fillId="2" borderId="78" xfId="0" applyNumberFormat="1" applyFont="1" applyFill="1" applyBorder="1" applyAlignment="1">
      <alignment horizontal="center" vertical="top"/>
    </xf>
    <xf numFmtId="3" fontId="19" fillId="2" borderId="78" xfId="0" applyNumberFormat="1" applyFont="1" applyFill="1" applyBorder="1" applyAlignment="1">
      <alignment horizontal="center" vertical="top"/>
    </xf>
    <xf numFmtId="3" fontId="0" fillId="0" borderId="0" xfId="0" applyNumberFormat="1" applyAlignment="1">
      <alignment/>
    </xf>
    <xf numFmtId="3" fontId="1" fillId="2" borderId="85" xfId="0" applyNumberFormat="1" applyFont="1" applyFill="1" applyBorder="1" applyAlignment="1">
      <alignment horizontal="center" vertical="top"/>
    </xf>
    <xf numFmtId="3" fontId="1" fillId="2" borderId="86" xfId="0" applyNumberFormat="1" applyFont="1" applyFill="1" applyBorder="1" applyAlignment="1">
      <alignment horizontal="center" vertical="top"/>
    </xf>
    <xf numFmtId="3" fontId="1" fillId="2" borderId="72" xfId="0" applyNumberFormat="1" applyFont="1" applyFill="1" applyBorder="1" applyAlignment="1">
      <alignment horizontal="center" vertical="top"/>
    </xf>
    <xf numFmtId="3" fontId="1" fillId="2" borderId="87" xfId="0" applyNumberFormat="1" applyFont="1" applyFill="1" applyBorder="1" applyAlignment="1">
      <alignment horizontal="center" vertical="top"/>
    </xf>
    <xf numFmtId="0" fontId="8" fillId="3" borderId="35" xfId="0" applyFont="1" applyFill="1" applyBorder="1" applyAlignment="1">
      <alignment horizontal="center" vertical="center"/>
    </xf>
    <xf numFmtId="0" fontId="1" fillId="4" borderId="20" xfId="0" applyFont="1" applyFill="1" applyBorder="1" applyAlignment="1">
      <alignment horizontal="left" vertical="top" wrapText="1"/>
    </xf>
    <xf numFmtId="0" fontId="0" fillId="4" borderId="88" xfId="0" applyFont="1" applyFill="1" applyBorder="1" applyAlignment="1">
      <alignment vertical="top"/>
    </xf>
    <xf numFmtId="0" fontId="1" fillId="4" borderId="89" xfId="0" applyFont="1" applyFill="1" applyBorder="1" applyAlignment="1">
      <alignment vertical="top" wrapText="1"/>
    </xf>
    <xf numFmtId="0" fontId="1" fillId="0" borderId="89" xfId="0" applyFont="1" applyBorder="1" applyAlignment="1">
      <alignment horizontal="center" vertical="top" wrapText="1"/>
    </xf>
    <xf numFmtId="178" fontId="0" fillId="2" borderId="89" xfId="22" applyNumberFormat="1" applyFont="1" applyFill="1" applyBorder="1" applyAlignment="1">
      <alignment horizontal="center" vertical="top"/>
    </xf>
    <xf numFmtId="178" fontId="0" fillId="2" borderId="90" xfId="22" applyNumberFormat="1" applyFont="1" applyFill="1" applyBorder="1" applyAlignment="1">
      <alignment horizontal="center" vertical="top"/>
    </xf>
    <xf numFmtId="0" fontId="26" fillId="2" borderId="11" xfId="0" applyFont="1" applyFill="1" applyBorder="1" applyAlignment="1">
      <alignment horizontal="center" vertical="top"/>
    </xf>
    <xf numFmtId="0" fontId="26" fillId="4" borderId="69" xfId="0" applyFont="1" applyFill="1" applyBorder="1" applyAlignment="1">
      <alignment horizontal="center" vertical="top"/>
    </xf>
    <xf numFmtId="0" fontId="26" fillId="2" borderId="67" xfId="0" applyFont="1" applyFill="1" applyBorder="1" applyAlignment="1">
      <alignment horizontal="center" vertical="top"/>
    </xf>
    <xf numFmtId="3" fontId="2" fillId="4" borderId="30" xfId="0" applyNumberFormat="1" applyFont="1" applyFill="1" applyBorder="1" applyAlignment="1">
      <alignment vertical="top"/>
    </xf>
    <xf numFmtId="3" fontId="1" fillId="4" borderId="69" xfId="0" applyNumberFormat="1" applyFont="1" applyFill="1" applyBorder="1" applyAlignment="1">
      <alignment horizontal="center" vertical="top"/>
    </xf>
    <xf numFmtId="3" fontId="23" fillId="4" borderId="0" xfId="21" applyNumberFormat="1" applyFont="1" applyFill="1" applyBorder="1" applyAlignment="1">
      <alignment horizontal="left"/>
      <protection/>
    </xf>
    <xf numFmtId="3" fontId="9" fillId="4" borderId="67" xfId="21" applyNumberFormat="1" applyFont="1" applyFill="1" applyBorder="1" applyAlignment="1">
      <alignment horizontal="center"/>
      <protection/>
    </xf>
    <xf numFmtId="3" fontId="1" fillId="4" borderId="79" xfId="0" applyNumberFormat="1" applyFont="1" applyFill="1" applyBorder="1" applyAlignment="1">
      <alignment horizontal="center" vertical="top"/>
    </xf>
    <xf numFmtId="3" fontId="1" fillId="4" borderId="84" xfId="0" applyNumberFormat="1" applyFont="1" applyFill="1" applyBorder="1" applyAlignment="1">
      <alignment horizontal="center" vertical="top"/>
    </xf>
    <xf numFmtId="3" fontId="9" fillId="4" borderId="0" xfId="21" applyNumberFormat="1" applyFont="1" applyFill="1" applyBorder="1" applyAlignment="1">
      <alignment horizontal="left" indent="1"/>
      <protection/>
    </xf>
    <xf numFmtId="3" fontId="9" fillId="2" borderId="67" xfId="21" applyNumberFormat="1" applyFont="1" applyFill="1" applyBorder="1" applyAlignment="1">
      <alignment horizontal="center"/>
      <protection/>
    </xf>
    <xf numFmtId="3" fontId="27" fillId="4" borderId="0" xfId="21" applyNumberFormat="1" applyFont="1" applyFill="1" applyBorder="1" applyAlignment="1">
      <alignment horizontal="left"/>
      <protection/>
    </xf>
    <xf numFmtId="3" fontId="9" fillId="4" borderId="0" xfId="21" applyNumberFormat="1" applyFont="1" applyFill="1" applyBorder="1" applyAlignment="1">
      <alignment horizontal="left"/>
      <protection/>
    </xf>
    <xf numFmtId="3" fontId="2" fillId="4" borderId="31" xfId="0" applyNumberFormat="1" applyFont="1" applyFill="1" applyBorder="1" applyAlignment="1">
      <alignment vertical="top"/>
    </xf>
    <xf numFmtId="3" fontId="2" fillId="4" borderId="65" xfId="0" applyNumberFormat="1" applyFont="1" applyFill="1" applyBorder="1" applyAlignment="1">
      <alignment horizontal="center" vertical="top"/>
    </xf>
    <xf numFmtId="3" fontId="1" fillId="2" borderId="91" xfId="0" applyNumberFormat="1" applyFont="1" applyFill="1" applyBorder="1" applyAlignment="1">
      <alignment horizontal="center" vertical="top"/>
    </xf>
    <xf numFmtId="3" fontId="1" fillId="2" borderId="92" xfId="0" applyNumberFormat="1" applyFont="1" applyFill="1" applyBorder="1" applyAlignment="1">
      <alignment horizontal="center" vertical="top"/>
    </xf>
    <xf numFmtId="3" fontId="1" fillId="2" borderId="93" xfId="0" applyNumberFormat="1" applyFont="1" applyFill="1" applyBorder="1" applyAlignment="1">
      <alignment horizontal="center" vertical="top"/>
    </xf>
    <xf numFmtId="3" fontId="1" fillId="2" borderId="94" xfId="0" applyNumberFormat="1" applyFont="1" applyFill="1" applyBorder="1" applyAlignment="1">
      <alignment horizontal="center" vertical="top"/>
    </xf>
    <xf numFmtId="3" fontId="3" fillId="0" borderId="0" xfId="0" applyNumberFormat="1" applyFont="1" applyAlignment="1">
      <alignment/>
    </xf>
    <xf numFmtId="3" fontId="3" fillId="0" borderId="0" xfId="0" applyNumberFormat="1" applyFont="1" applyAlignment="1">
      <alignment horizontal="center"/>
    </xf>
    <xf numFmtId="3" fontId="11" fillId="3" borderId="9" xfId="0" applyNumberFormat="1" applyFont="1" applyFill="1" applyBorder="1" applyAlignment="1">
      <alignment/>
    </xf>
    <xf numFmtId="3" fontId="11" fillId="3" borderId="9" xfId="0" applyNumberFormat="1" applyFont="1" applyFill="1" applyBorder="1" applyAlignment="1">
      <alignment horizontal="center"/>
    </xf>
    <xf numFmtId="3" fontId="13" fillId="0" borderId="20" xfId="0" applyNumberFormat="1" applyFont="1" applyBorder="1" applyAlignment="1">
      <alignment horizontal="center" vertical="top" wrapText="1"/>
    </xf>
    <xf numFmtId="3" fontId="1" fillId="0" borderId="14" xfId="0" applyNumberFormat="1" applyFont="1" applyBorder="1" applyAlignment="1">
      <alignment horizontal="center" vertical="top" wrapText="1"/>
    </xf>
    <xf numFmtId="3" fontId="1" fillId="0" borderId="17" xfId="0" applyNumberFormat="1" applyFont="1" applyBorder="1" applyAlignment="1">
      <alignment horizontal="center" vertical="top" wrapText="1"/>
    </xf>
    <xf numFmtId="3" fontId="1" fillId="0" borderId="0" xfId="0" applyNumberFormat="1" applyFont="1" applyAlignment="1">
      <alignment vertical="top"/>
    </xf>
    <xf numFmtId="3" fontId="1" fillId="0" borderId="0" xfId="0" applyNumberFormat="1" applyFont="1" applyAlignment="1">
      <alignment horizontal="center" vertical="top"/>
    </xf>
    <xf numFmtId="3" fontId="8" fillId="3" borderId="35" xfId="0" applyNumberFormat="1" applyFont="1" applyFill="1" applyBorder="1" applyAlignment="1">
      <alignment vertical="top"/>
    </xf>
    <xf numFmtId="3" fontId="8" fillId="3" borderId="35" xfId="0" applyNumberFormat="1" applyFont="1" applyFill="1" applyBorder="1" applyAlignment="1">
      <alignment horizontal="center" vertical="top"/>
    </xf>
    <xf numFmtId="3" fontId="8" fillId="3" borderId="36" xfId="0" applyNumberFormat="1" applyFont="1" applyFill="1" applyBorder="1" applyAlignment="1">
      <alignment horizontal="center" vertical="top"/>
    </xf>
    <xf numFmtId="3" fontId="8" fillId="3" borderId="38" xfId="0" applyNumberFormat="1" applyFont="1" applyFill="1" applyBorder="1" applyAlignment="1">
      <alignment vertical="top"/>
    </xf>
    <xf numFmtId="3" fontId="8" fillId="3" borderId="38" xfId="0" applyNumberFormat="1" applyFont="1" applyFill="1" applyBorder="1" applyAlignment="1">
      <alignment horizontal="center" vertical="top"/>
    </xf>
    <xf numFmtId="3" fontId="8" fillId="3" borderId="28" xfId="0" applyNumberFormat="1" applyFont="1" applyFill="1" applyBorder="1" applyAlignment="1">
      <alignment horizontal="center" vertical="top"/>
    </xf>
    <xf numFmtId="0" fontId="1" fillId="0" borderId="0" xfId="0" applyFont="1" applyFill="1" applyBorder="1" applyAlignment="1">
      <alignment vertical="top"/>
    </xf>
    <xf numFmtId="1" fontId="16" fillId="0" borderId="0" xfId="21" applyNumberFormat="1" applyFont="1" applyFill="1" applyBorder="1" applyAlignment="1">
      <alignment horizontal="left"/>
      <protection/>
    </xf>
    <xf numFmtId="1" fontId="9" fillId="0" borderId="0" xfId="21" applyNumberFormat="1" applyFont="1" applyFill="1" applyBorder="1" applyAlignment="1">
      <alignment horizontal="center"/>
      <protection/>
    </xf>
    <xf numFmtId="3" fontId="1" fillId="0" borderId="0" xfId="0" applyNumberFormat="1" applyFont="1" applyFill="1" applyBorder="1" applyAlignment="1">
      <alignment horizontal="center" vertical="top"/>
    </xf>
    <xf numFmtId="1" fontId="9" fillId="0" borderId="0" xfId="21" applyNumberFormat="1" applyFont="1" applyFill="1" applyBorder="1" applyAlignment="1">
      <alignment horizontal="left"/>
      <protection/>
    </xf>
    <xf numFmtId="0" fontId="0" fillId="0" borderId="0" xfId="0" applyFont="1" applyFill="1" applyBorder="1" applyAlignment="1">
      <alignment vertical="top"/>
    </xf>
    <xf numFmtId="0" fontId="1" fillId="0" borderId="0" xfId="0" applyFont="1" applyFill="1" applyBorder="1" applyAlignment="1">
      <alignment vertical="top" wrapText="1"/>
    </xf>
    <xf numFmtId="0" fontId="13" fillId="0" borderId="0" xfId="0" applyFont="1" applyFill="1" applyBorder="1" applyAlignment="1">
      <alignment horizontal="center" vertical="top" wrapText="1"/>
    </xf>
    <xf numFmtId="0" fontId="9" fillId="0" borderId="0" xfId="0" applyFont="1" applyAlignment="1">
      <alignment/>
    </xf>
    <xf numFmtId="0" fontId="26" fillId="4" borderId="65" xfId="0" applyFont="1" applyFill="1" applyBorder="1" applyAlignment="1">
      <alignment horizontal="center" vertical="top"/>
    </xf>
    <xf numFmtId="0" fontId="28" fillId="4" borderId="66" xfId="0" applyFont="1" applyFill="1" applyBorder="1" applyAlignment="1">
      <alignment horizontal="center" vertical="top"/>
    </xf>
    <xf numFmtId="0" fontId="3" fillId="0" borderId="32" xfId="0" applyFont="1" applyBorder="1" applyAlignment="1">
      <alignment horizontal="center" vertical="top" wrapText="1"/>
    </xf>
    <xf numFmtId="0" fontId="26" fillId="2" borderId="67" xfId="0" applyFont="1" applyFill="1" applyBorder="1" applyAlignment="1">
      <alignment horizontal="left" vertical="top"/>
    </xf>
    <xf numFmtId="0" fontId="5" fillId="0" borderId="0" xfId="20" applyAlignment="1">
      <alignment/>
    </xf>
    <xf numFmtId="0" fontId="0" fillId="0" borderId="0" xfId="0" applyFont="1" applyFill="1" applyAlignment="1">
      <alignment/>
    </xf>
    <xf numFmtId="0" fontId="5" fillId="0" borderId="0" xfId="20" applyFill="1" applyAlignment="1">
      <alignment/>
    </xf>
    <xf numFmtId="0" fontId="1" fillId="4" borderId="26" xfId="0" applyFont="1" applyFill="1" applyBorder="1" applyAlignment="1">
      <alignment horizontal="left" vertical="top" indent="2"/>
    </xf>
    <xf numFmtId="3" fontId="1" fillId="2" borderId="95" xfId="0" applyNumberFormat="1" applyFont="1" applyFill="1" applyBorder="1" applyAlignment="1">
      <alignment horizontal="center" vertical="top"/>
    </xf>
    <xf numFmtId="3" fontId="1" fillId="2" borderId="96" xfId="0" applyNumberFormat="1" applyFont="1" applyFill="1" applyBorder="1" applyAlignment="1">
      <alignment horizontal="center" vertical="top"/>
    </xf>
    <xf numFmtId="3" fontId="1" fillId="2" borderId="97" xfId="0" applyNumberFormat="1" applyFont="1" applyFill="1" applyBorder="1" applyAlignment="1">
      <alignment horizontal="center" vertical="top"/>
    </xf>
    <xf numFmtId="0" fontId="0" fillId="0" borderId="0" xfId="0" applyFont="1" applyAlignment="1">
      <alignment/>
    </xf>
    <xf numFmtId="3" fontId="1" fillId="2" borderId="98" xfId="0" applyNumberFormat="1" applyFont="1" applyFill="1" applyBorder="1" applyAlignment="1">
      <alignment horizontal="center" vertical="top"/>
    </xf>
    <xf numFmtId="3" fontId="1" fillId="2" borderId="99" xfId="0" applyNumberFormat="1" applyFont="1" applyFill="1" applyBorder="1" applyAlignment="1">
      <alignment horizontal="center" vertical="top"/>
    </xf>
    <xf numFmtId="3" fontId="1" fillId="2" borderId="100" xfId="0" applyNumberFormat="1" applyFont="1" applyFill="1" applyBorder="1" applyAlignment="1">
      <alignment horizontal="center" vertical="top"/>
    </xf>
    <xf numFmtId="3" fontId="1" fillId="2" borderId="101" xfId="0" applyNumberFormat="1" applyFont="1" applyFill="1" applyBorder="1" applyAlignment="1">
      <alignment horizontal="center" vertical="top"/>
    </xf>
    <xf numFmtId="3" fontId="1" fillId="2" borderId="102" xfId="0" applyNumberFormat="1" applyFont="1" applyFill="1" applyBorder="1" applyAlignment="1">
      <alignment horizontal="center" vertical="top"/>
    </xf>
    <xf numFmtId="3" fontId="1" fillId="2" borderId="80" xfId="0" applyNumberFormat="1" applyFont="1" applyFill="1" applyBorder="1" applyAlignment="1">
      <alignment horizontal="center" vertical="top"/>
    </xf>
    <xf numFmtId="3" fontId="1" fillId="2" borderId="103" xfId="0" applyNumberFormat="1" applyFont="1" applyFill="1" applyBorder="1" applyAlignment="1">
      <alignment horizontal="center" vertical="top"/>
    </xf>
    <xf numFmtId="0" fontId="0" fillId="0" borderId="0" xfId="0" applyFont="1" applyAlignment="1">
      <alignment/>
    </xf>
    <xf numFmtId="0" fontId="1" fillId="2" borderId="47" xfId="0" applyFont="1" applyFill="1" applyBorder="1" applyAlignment="1">
      <alignment horizontal="center" vertical="top"/>
    </xf>
    <xf numFmtId="0" fontId="29" fillId="3" borderId="9" xfId="20" applyFont="1" applyFill="1" applyBorder="1" applyAlignment="1">
      <alignment horizontal="center" vertical="center"/>
    </xf>
    <xf numFmtId="0" fontId="8" fillId="0" borderId="0" xfId="0" applyFont="1" applyAlignment="1">
      <alignment vertical="center"/>
    </xf>
    <xf numFmtId="0" fontId="30" fillId="0" borderId="0" xfId="0" applyFont="1" applyAlignment="1">
      <alignment/>
    </xf>
    <xf numFmtId="0" fontId="29" fillId="3" borderId="35" xfId="20" applyFont="1" applyFill="1" applyBorder="1" applyAlignment="1">
      <alignment horizontal="center" vertical="center"/>
    </xf>
    <xf numFmtId="0" fontId="11" fillId="0" borderId="0" xfId="0" applyFont="1" applyAlignment="1">
      <alignment/>
    </xf>
    <xf numFmtId="0" fontId="29" fillId="3" borderId="35" xfId="20" applyFont="1" applyFill="1" applyBorder="1" applyAlignment="1">
      <alignment horizontal="left" vertical="center"/>
    </xf>
    <xf numFmtId="0" fontId="1" fillId="4" borderId="26" xfId="0" applyFont="1" applyFill="1" applyBorder="1" applyAlignment="1">
      <alignment horizontal="center" vertical="top"/>
    </xf>
    <xf numFmtId="0" fontId="1" fillId="4" borderId="26" xfId="0" applyFont="1" applyFill="1" applyBorder="1" applyAlignment="1">
      <alignment horizontal="left" vertical="top"/>
    </xf>
    <xf numFmtId="183" fontId="1" fillId="2" borderId="44" xfId="15" applyNumberFormat="1" applyFont="1" applyFill="1" applyBorder="1" applyAlignment="1">
      <alignment horizontal="center" vertical="top"/>
    </xf>
    <xf numFmtId="183" fontId="1" fillId="2" borderId="45" xfId="15" applyNumberFormat="1" applyFont="1" applyFill="1" applyBorder="1" applyAlignment="1">
      <alignment horizontal="center" vertical="top"/>
    </xf>
    <xf numFmtId="183" fontId="1" fillId="4" borderId="31" xfId="15" applyNumberFormat="1" applyFont="1" applyFill="1" applyBorder="1" applyAlignment="1">
      <alignment horizontal="center" vertical="top"/>
    </xf>
    <xf numFmtId="183" fontId="1" fillId="4" borderId="7" xfId="15" applyNumberFormat="1" applyFont="1" applyFill="1" applyBorder="1" applyAlignment="1">
      <alignment horizontal="center" vertical="top"/>
    </xf>
    <xf numFmtId="183" fontId="1" fillId="4" borderId="60" xfId="15" applyNumberFormat="1" applyFont="1" applyFill="1" applyBorder="1" applyAlignment="1">
      <alignment horizontal="center" vertical="top"/>
    </xf>
    <xf numFmtId="183" fontId="1" fillId="4" borderId="83" xfId="15" applyNumberFormat="1" applyFont="1" applyFill="1" applyBorder="1" applyAlignment="1">
      <alignment horizontal="center" vertical="top"/>
    </xf>
    <xf numFmtId="183" fontId="1" fillId="4" borderId="44" xfId="15" applyNumberFormat="1" applyFont="1" applyFill="1" applyBorder="1" applyAlignment="1">
      <alignment horizontal="center" vertical="top"/>
    </xf>
    <xf numFmtId="183" fontId="1" fillId="4" borderId="77" xfId="15" applyNumberFormat="1" applyFont="1" applyFill="1" applyBorder="1" applyAlignment="1">
      <alignment horizontal="center" vertical="top"/>
    </xf>
    <xf numFmtId="183" fontId="1" fillId="4" borderId="29" xfId="15" applyNumberFormat="1" applyFont="1" applyFill="1" applyBorder="1" applyAlignment="1">
      <alignment horizontal="center" vertical="top"/>
    </xf>
    <xf numFmtId="183" fontId="1" fillId="4" borderId="81" xfId="15" applyNumberFormat="1" applyFont="1" applyFill="1" applyBorder="1" applyAlignment="1">
      <alignment horizontal="center" vertical="top"/>
    </xf>
    <xf numFmtId="183" fontId="1" fillId="4" borderId="82" xfId="15" applyNumberFormat="1" applyFont="1" applyFill="1" applyBorder="1" applyAlignment="1">
      <alignment horizontal="center" vertical="top"/>
    </xf>
    <xf numFmtId="184" fontId="0" fillId="2" borderId="20" xfId="22" applyNumberFormat="1" applyFont="1" applyFill="1" applyBorder="1" applyAlignment="1">
      <alignment horizontal="center" vertical="top"/>
    </xf>
    <xf numFmtId="3" fontId="8" fillId="2" borderId="60" xfId="0" applyNumberFormat="1" applyFont="1" applyFill="1" applyBorder="1" applyAlignment="1">
      <alignment horizontal="center" vertical="top"/>
    </xf>
    <xf numFmtId="49" fontId="8" fillId="3" borderId="4" xfId="0"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183" fontId="1" fillId="4" borderId="30" xfId="15" applyNumberFormat="1" applyFont="1" applyFill="1" applyBorder="1" applyAlignment="1">
      <alignment horizontal="center" vertical="top"/>
    </xf>
    <xf numFmtId="183" fontId="1" fillId="4" borderId="6" xfId="15" applyNumberFormat="1" applyFont="1" applyFill="1" applyBorder="1" applyAlignment="1">
      <alignment horizontal="center" vertical="top"/>
    </xf>
    <xf numFmtId="183" fontId="19" fillId="2" borderId="79" xfId="15" applyNumberFormat="1" applyFont="1" applyFill="1" applyBorder="1" applyAlignment="1">
      <alignment horizontal="center" vertical="top"/>
    </xf>
    <xf numFmtId="183" fontId="19" fillId="2" borderId="80" xfId="15" applyNumberFormat="1" applyFont="1" applyFill="1" applyBorder="1" applyAlignment="1">
      <alignment horizontal="center" vertical="top"/>
    </xf>
    <xf numFmtId="183" fontId="1" fillId="2" borderId="60" xfId="15" applyNumberFormat="1" applyFont="1" applyFill="1" applyBorder="1" applyAlignment="1">
      <alignment horizontal="center" vertical="top"/>
    </xf>
    <xf numFmtId="183" fontId="1" fillId="2" borderId="43" xfId="15" applyNumberFormat="1" applyFont="1" applyFill="1" applyBorder="1" applyAlignment="1">
      <alignment horizontal="center" vertical="top"/>
    </xf>
    <xf numFmtId="183" fontId="1" fillId="2" borderId="96" xfId="15" applyNumberFormat="1" applyFont="1" applyFill="1" applyBorder="1" applyAlignment="1">
      <alignment horizontal="center" vertical="top"/>
    </xf>
    <xf numFmtId="183" fontId="1" fillId="2" borderId="98" xfId="15" applyNumberFormat="1" applyFont="1" applyFill="1" applyBorder="1" applyAlignment="1">
      <alignment horizontal="center" vertical="top"/>
    </xf>
    <xf numFmtId="183" fontId="1" fillId="2" borderId="85" xfId="15" applyNumberFormat="1" applyFont="1" applyFill="1" applyBorder="1" applyAlignment="1">
      <alignment horizontal="center" vertical="top"/>
    </xf>
    <xf numFmtId="183" fontId="1" fillId="2" borderId="86" xfId="15" applyNumberFormat="1" applyFont="1" applyFill="1" applyBorder="1" applyAlignment="1">
      <alignment horizontal="center" vertical="top"/>
    </xf>
    <xf numFmtId="183" fontId="19" fillId="2" borderId="85" xfId="15" applyNumberFormat="1" applyFont="1" applyFill="1" applyBorder="1" applyAlignment="1">
      <alignment horizontal="center" vertical="top"/>
    </xf>
    <xf numFmtId="183" fontId="1" fillId="2" borderId="79" xfId="15" applyNumberFormat="1" applyFont="1" applyFill="1" applyBorder="1" applyAlignment="1">
      <alignment horizontal="center" vertical="top"/>
    </xf>
    <xf numFmtId="183" fontId="1" fillId="2" borderId="84" xfId="15" applyNumberFormat="1" applyFont="1" applyFill="1" applyBorder="1" applyAlignment="1">
      <alignment horizontal="center" vertical="top"/>
    </xf>
    <xf numFmtId="183" fontId="1" fillId="2" borderId="77" xfId="15" applyNumberFormat="1" applyFont="1" applyFill="1" applyBorder="1" applyAlignment="1">
      <alignment horizontal="center" vertical="top"/>
    </xf>
    <xf numFmtId="183" fontId="1" fillId="2" borderId="47" xfId="15" applyNumberFormat="1" applyFont="1" applyFill="1" applyBorder="1" applyAlignment="1">
      <alignment horizontal="center" vertical="top"/>
    </xf>
    <xf numFmtId="183" fontId="1" fillId="2" borderId="78" xfId="15" applyNumberFormat="1" applyFont="1" applyFill="1" applyBorder="1" applyAlignment="1">
      <alignment horizontal="center" vertical="top"/>
    </xf>
    <xf numFmtId="183" fontId="1" fillId="4" borderId="39" xfId="15" applyNumberFormat="1" applyFont="1" applyFill="1" applyBorder="1" applyAlignment="1">
      <alignment horizontal="center" vertical="top"/>
    </xf>
    <xf numFmtId="0" fontId="0" fillId="4" borderId="0" xfId="0" applyFill="1" applyAlignment="1">
      <alignment/>
    </xf>
    <xf numFmtId="0" fontId="26" fillId="4" borderId="70" xfId="0" applyFont="1" applyFill="1" applyBorder="1" applyAlignment="1">
      <alignment horizontal="center" vertical="top"/>
    </xf>
    <xf numFmtId="0" fontId="32" fillId="0" borderId="0" xfId="0" applyFont="1" applyAlignment="1">
      <alignment/>
    </xf>
    <xf numFmtId="0" fontId="26" fillId="4" borderId="67" xfId="0" applyFont="1" applyFill="1" applyBorder="1" applyAlignment="1">
      <alignment horizontal="center" vertical="top"/>
    </xf>
    <xf numFmtId="0" fontId="31" fillId="0" borderId="0" xfId="0" applyFont="1" applyAlignment="1">
      <alignment vertical="top" wrapText="1"/>
    </xf>
    <xf numFmtId="0" fontId="5" fillId="0" borderId="0" xfId="20" applyFont="1" applyAlignment="1">
      <alignment vertical="top"/>
    </xf>
    <xf numFmtId="0" fontId="1" fillId="4" borderId="104" xfId="0" applyFont="1" applyFill="1" applyBorder="1" applyAlignment="1">
      <alignment horizontal="center" vertical="top"/>
    </xf>
    <xf numFmtId="0" fontId="1" fillId="4" borderId="105" xfId="0" applyFont="1" applyFill="1" applyBorder="1" applyAlignment="1">
      <alignment horizontal="center" vertical="top"/>
    </xf>
    <xf numFmtId="0" fontId="1" fillId="4" borderId="106" xfId="0" applyFont="1" applyFill="1" applyBorder="1" applyAlignment="1">
      <alignment horizontal="center" vertical="top"/>
    </xf>
    <xf numFmtId="0" fontId="1" fillId="4" borderId="107" xfId="0" applyFont="1" applyFill="1" applyBorder="1" applyAlignment="1">
      <alignment horizontal="center" vertical="top"/>
    </xf>
    <xf numFmtId="0" fontId="1" fillId="4" borderId="108" xfId="0" applyFont="1" applyFill="1" applyBorder="1" applyAlignment="1">
      <alignment horizontal="center" vertical="top"/>
    </xf>
    <xf numFmtId="0" fontId="1" fillId="4" borderId="109" xfId="0" applyFont="1" applyFill="1" applyBorder="1" applyAlignment="1">
      <alignment horizontal="center" vertical="top"/>
    </xf>
    <xf numFmtId="0" fontId="2" fillId="4" borderId="110" xfId="0" applyFont="1" applyFill="1" applyBorder="1" applyAlignment="1">
      <alignment vertical="top"/>
    </xf>
    <xf numFmtId="0" fontId="1" fillId="4" borderId="111" xfId="0" applyFont="1" applyFill="1" applyBorder="1" applyAlignment="1">
      <alignment vertical="top"/>
    </xf>
    <xf numFmtId="0" fontId="20" fillId="2" borderId="112" xfId="0" applyFont="1" applyFill="1" applyBorder="1" applyAlignment="1">
      <alignment horizontal="left" vertical="top"/>
    </xf>
    <xf numFmtId="0" fontId="1" fillId="4" borderId="113" xfId="0" applyFont="1" applyFill="1" applyBorder="1" applyAlignment="1">
      <alignment horizontal="center" vertical="top"/>
    </xf>
    <xf numFmtId="0" fontId="1" fillId="4" borderId="114" xfId="0" applyFont="1" applyFill="1" applyBorder="1" applyAlignment="1">
      <alignment horizontal="center" vertical="top"/>
    </xf>
    <xf numFmtId="0" fontId="1" fillId="4" borderId="115" xfId="0" applyFont="1" applyFill="1" applyBorder="1" applyAlignment="1">
      <alignment horizontal="center" vertical="top"/>
    </xf>
    <xf numFmtId="0" fontId="1" fillId="4" borderId="116" xfId="0" applyFont="1" applyFill="1" applyBorder="1" applyAlignment="1">
      <alignment horizontal="center" vertical="top"/>
    </xf>
    <xf numFmtId="0" fontId="1" fillId="4" borderId="117" xfId="0" applyFont="1" applyFill="1" applyBorder="1" applyAlignment="1">
      <alignment horizontal="center" vertical="top"/>
    </xf>
    <xf numFmtId="0" fontId="1" fillId="4" borderId="118" xfId="0" applyFont="1" applyFill="1" applyBorder="1" applyAlignment="1">
      <alignment horizontal="center" vertical="top"/>
    </xf>
    <xf numFmtId="0" fontId="0" fillId="0" borderId="0" xfId="0" applyAlignment="1">
      <alignment vertical="center"/>
    </xf>
    <xf numFmtId="0" fontId="0" fillId="4" borderId="8" xfId="0" applyFont="1" applyFill="1" applyBorder="1" applyAlignment="1">
      <alignment vertical="center"/>
    </xf>
    <xf numFmtId="0" fontId="1" fillId="4" borderId="10" xfId="0" applyFont="1" applyFill="1" applyBorder="1" applyAlignment="1">
      <alignment vertical="center" wrapText="1"/>
    </xf>
    <xf numFmtId="0" fontId="1" fillId="0" borderId="9" xfId="0" applyFont="1" applyBorder="1" applyAlignment="1">
      <alignment horizontal="center" vertical="center" wrapText="1"/>
    </xf>
    <xf numFmtId="178" fontId="1" fillId="2" borderId="9" xfId="22" applyNumberFormat="1" applyFont="1" applyFill="1" applyBorder="1" applyAlignment="1">
      <alignment horizontal="center" vertical="center"/>
    </xf>
    <xf numFmtId="178" fontId="1" fillId="2" borderId="10" xfId="22" applyNumberFormat="1" applyFont="1" applyFill="1" applyBorder="1" applyAlignment="1">
      <alignment horizontal="center" vertical="center"/>
    </xf>
    <xf numFmtId="178" fontId="0" fillId="0" borderId="0" xfId="22" applyNumberFormat="1" applyFont="1" applyFill="1" applyBorder="1" applyAlignment="1">
      <alignment horizontal="center" vertical="center"/>
    </xf>
    <xf numFmtId="3" fontId="1" fillId="2" borderId="119" xfId="0" applyNumberFormat="1" applyFont="1" applyFill="1" applyBorder="1" applyAlignment="1">
      <alignment horizontal="center" vertical="top"/>
    </xf>
    <xf numFmtId="3" fontId="1" fillId="2" borderId="120" xfId="0" applyNumberFormat="1" applyFont="1" applyFill="1" applyBorder="1" applyAlignment="1">
      <alignment horizontal="center" vertical="top"/>
    </xf>
    <xf numFmtId="3" fontId="1" fillId="2" borderId="121" xfId="0" applyNumberFormat="1" applyFont="1" applyFill="1" applyBorder="1" applyAlignment="1">
      <alignment horizontal="center" vertical="top"/>
    </xf>
    <xf numFmtId="3" fontId="1" fillId="4" borderId="53" xfId="0" applyNumberFormat="1" applyFont="1" applyFill="1" applyBorder="1" applyAlignment="1">
      <alignment horizontal="center" vertical="top"/>
    </xf>
    <xf numFmtId="3" fontId="1" fillId="4" borderId="122" xfId="0" applyNumberFormat="1" applyFont="1" applyFill="1" applyBorder="1" applyAlignment="1">
      <alignment horizontal="center" vertical="top"/>
    </xf>
    <xf numFmtId="3" fontId="1" fillId="2" borderId="123" xfId="0" applyNumberFormat="1" applyFont="1" applyFill="1" applyBorder="1" applyAlignment="1">
      <alignment horizontal="center" vertical="top"/>
    </xf>
    <xf numFmtId="3" fontId="1" fillId="2" borderId="124" xfId="0" applyNumberFormat="1" applyFont="1" applyFill="1" applyBorder="1" applyAlignment="1">
      <alignment horizontal="center" vertical="top"/>
    </xf>
    <xf numFmtId="3" fontId="1" fillId="2" borderId="125" xfId="0" applyNumberFormat="1" applyFont="1" applyFill="1" applyBorder="1" applyAlignment="1">
      <alignment horizontal="center" vertical="top"/>
    </xf>
    <xf numFmtId="183" fontId="1" fillId="0" borderId="95" xfId="15" applyNumberFormat="1" applyFont="1" applyBorder="1" applyAlignment="1">
      <alignment/>
    </xf>
    <xf numFmtId="183" fontId="1" fillId="0" borderId="96" xfId="15" applyNumberFormat="1" applyFont="1" applyBorder="1" applyAlignment="1">
      <alignment/>
    </xf>
    <xf numFmtId="183" fontId="1" fillId="0" borderId="97" xfId="15" applyNumberFormat="1" applyFont="1" applyBorder="1" applyAlignment="1">
      <alignment/>
    </xf>
    <xf numFmtId="183" fontId="1" fillId="2" borderId="99" xfId="15" applyNumberFormat="1" applyFont="1" applyFill="1" applyBorder="1" applyAlignment="1">
      <alignment horizontal="center" vertical="top"/>
    </xf>
    <xf numFmtId="183" fontId="1" fillId="2" borderId="72" xfId="15" applyNumberFormat="1" applyFont="1" applyFill="1" applyBorder="1" applyAlignment="1">
      <alignment horizontal="center" vertical="top"/>
    </xf>
    <xf numFmtId="183" fontId="1" fillId="2" borderId="87" xfId="15" applyNumberFormat="1" applyFont="1" applyFill="1" applyBorder="1" applyAlignment="1">
      <alignment horizontal="center" vertical="top"/>
    </xf>
    <xf numFmtId="183" fontId="1" fillId="0" borderId="95" xfId="15" applyNumberFormat="1" applyFont="1" applyBorder="1" applyAlignment="1">
      <alignment horizontal="center"/>
    </xf>
    <xf numFmtId="183" fontId="1" fillId="0" borderId="96" xfId="15" applyNumberFormat="1" applyFont="1" applyBorder="1" applyAlignment="1">
      <alignment horizontal="center"/>
    </xf>
    <xf numFmtId="183" fontId="1" fillId="0" borderId="97" xfId="15" applyNumberFormat="1" applyFont="1" applyBorder="1" applyAlignment="1">
      <alignment horizontal="center"/>
    </xf>
    <xf numFmtId="183" fontId="19" fillId="2" borderId="99" xfId="15" applyNumberFormat="1" applyFont="1" applyFill="1" applyBorder="1" applyAlignment="1">
      <alignment horizontal="center" vertical="top"/>
    </xf>
    <xf numFmtId="183" fontId="19" fillId="2" borderId="72" xfId="15" applyNumberFormat="1" applyFont="1" applyFill="1" applyBorder="1" applyAlignment="1">
      <alignment horizontal="center" vertical="top"/>
    </xf>
    <xf numFmtId="183" fontId="19" fillId="2" borderId="87" xfId="15" applyNumberFormat="1" applyFont="1" applyFill="1" applyBorder="1" applyAlignment="1">
      <alignment horizontal="center" vertical="top"/>
    </xf>
    <xf numFmtId="0" fontId="33" fillId="0" borderId="34" xfId="0" applyFont="1" applyBorder="1" applyAlignment="1">
      <alignment horizontal="center" vertical="top" wrapText="1"/>
    </xf>
    <xf numFmtId="0" fontId="33" fillId="0" borderId="32" xfId="0" applyFont="1" applyBorder="1" applyAlignment="1">
      <alignment horizontal="center" vertical="top" wrapText="1"/>
    </xf>
    <xf numFmtId="0" fontId="33" fillId="0" borderId="34" xfId="0" applyFont="1" applyBorder="1" applyAlignment="1">
      <alignment horizontal="center" vertical="center" wrapText="1"/>
    </xf>
    <xf numFmtId="0" fontId="33" fillId="0" borderId="32" xfId="0" applyFont="1" applyBorder="1" applyAlignment="1">
      <alignment horizontal="center" vertical="center" wrapText="1"/>
    </xf>
    <xf numFmtId="0" fontId="1" fillId="4" borderId="17" xfId="0" applyFont="1" applyFill="1" applyBorder="1" applyAlignment="1">
      <alignment horizontal="left" vertical="top" wrapText="1"/>
    </xf>
    <xf numFmtId="0" fontId="1" fillId="0" borderId="126" xfId="0" applyFont="1" applyBorder="1" applyAlignment="1">
      <alignment/>
    </xf>
    <xf numFmtId="0" fontId="1" fillId="0" borderId="127" xfId="0" applyFont="1" applyBorder="1" applyAlignment="1">
      <alignment horizontal="center"/>
    </xf>
    <xf numFmtId="0" fontId="1" fillId="0" borderId="127" xfId="0" applyFont="1" applyBorder="1" applyAlignment="1">
      <alignment/>
    </xf>
    <xf numFmtId="0" fontId="9" fillId="0" borderId="127" xfId="0" applyFont="1" applyBorder="1" applyAlignment="1">
      <alignment/>
    </xf>
    <xf numFmtId="0" fontId="9" fillId="0" borderId="128" xfId="0" applyFont="1" applyBorder="1" applyAlignment="1">
      <alignment/>
    </xf>
    <xf numFmtId="0" fontId="1" fillId="0" borderId="34" xfId="0" applyFont="1" applyBorder="1" applyAlignment="1">
      <alignment horizontal="center" vertical="center" wrapText="1"/>
    </xf>
    <xf numFmtId="3" fontId="8" fillId="2" borderId="83" xfId="0" applyNumberFormat="1" applyFont="1" applyFill="1" applyBorder="1" applyAlignment="1">
      <alignment horizontal="center" vertical="top"/>
    </xf>
    <xf numFmtId="3" fontId="1" fillId="2" borderId="83" xfId="0" applyNumberFormat="1" applyFont="1" applyFill="1" applyBorder="1" applyAlignment="1">
      <alignment horizontal="center" vertical="top"/>
    </xf>
    <xf numFmtId="0" fontId="1" fillId="4" borderId="129" xfId="0" applyFont="1" applyFill="1" applyBorder="1" applyAlignment="1">
      <alignment vertical="top"/>
    </xf>
    <xf numFmtId="3" fontId="1" fillId="4" borderId="40" xfId="0" applyNumberFormat="1" applyFont="1" applyFill="1" applyBorder="1" applyAlignment="1">
      <alignment vertical="top"/>
    </xf>
    <xf numFmtId="3" fontId="1" fillId="4" borderId="20" xfId="0" applyNumberFormat="1" applyFont="1" applyFill="1" applyBorder="1" applyAlignment="1">
      <alignment vertical="top" wrapText="1"/>
    </xf>
    <xf numFmtId="3" fontId="1" fillId="4" borderId="14" xfId="0" applyNumberFormat="1" applyFont="1" applyFill="1" applyBorder="1" applyAlignment="1">
      <alignment horizontal="left" vertical="top" wrapText="1"/>
    </xf>
    <xf numFmtId="184" fontId="0" fillId="2" borderId="21" xfId="22" applyNumberFormat="1" applyFont="1" applyFill="1" applyBorder="1" applyAlignment="1">
      <alignment horizontal="center" vertical="top"/>
    </xf>
    <xf numFmtId="3" fontId="1" fillId="4" borderId="17" xfId="0" applyNumberFormat="1" applyFont="1" applyFill="1" applyBorder="1" applyAlignment="1">
      <alignment horizontal="left" vertical="top" wrapText="1"/>
    </xf>
    <xf numFmtId="184" fontId="0" fillId="2" borderId="38" xfId="22" applyNumberFormat="1" applyFont="1" applyFill="1" applyBorder="1" applyAlignment="1">
      <alignment horizontal="center" vertical="top"/>
    </xf>
    <xf numFmtId="184" fontId="0" fillId="2" borderId="28" xfId="22" applyNumberFormat="1" applyFont="1" applyFill="1" applyBorder="1" applyAlignment="1">
      <alignment horizontal="center" vertical="top"/>
    </xf>
    <xf numFmtId="0" fontId="33" fillId="0" borderId="130" xfId="0" applyFont="1" applyFill="1" applyBorder="1" applyAlignment="1">
      <alignment horizontal="center" vertical="center" wrapText="1"/>
    </xf>
    <xf numFmtId="0" fontId="0" fillId="0" borderId="131" xfId="0" applyFont="1" applyBorder="1" applyAlignment="1">
      <alignment/>
    </xf>
    <xf numFmtId="3" fontId="1" fillId="2" borderId="132" xfId="0" applyNumberFormat="1" applyFont="1" applyFill="1" applyBorder="1" applyAlignment="1">
      <alignment horizontal="center" vertical="top"/>
    </xf>
    <xf numFmtId="3" fontId="1" fillId="4" borderId="22" xfId="0" applyNumberFormat="1" applyFont="1" applyFill="1" applyBorder="1" applyAlignment="1">
      <alignment horizontal="center" vertical="top"/>
    </xf>
    <xf numFmtId="3" fontId="1" fillId="4" borderId="133" xfId="0" applyNumberFormat="1" applyFont="1" applyFill="1" applyBorder="1" applyAlignment="1">
      <alignment horizontal="center" vertical="top"/>
    </xf>
    <xf numFmtId="3" fontId="1" fillId="4" borderId="134" xfId="0" applyNumberFormat="1" applyFont="1" applyFill="1" applyBorder="1" applyAlignment="1">
      <alignment horizontal="center" vertical="top"/>
    </xf>
    <xf numFmtId="3" fontId="1" fillId="4" borderId="135" xfId="0" applyNumberFormat="1" applyFont="1" applyFill="1" applyBorder="1" applyAlignment="1">
      <alignment horizontal="center" vertical="top"/>
    </xf>
    <xf numFmtId="3" fontId="1" fillId="4" borderId="136" xfId="0" applyNumberFormat="1" applyFont="1" applyFill="1" applyBorder="1" applyAlignment="1">
      <alignment horizontal="center" vertical="top"/>
    </xf>
    <xf numFmtId="0" fontId="1" fillId="4" borderId="112" xfId="0" applyFont="1" applyFill="1" applyBorder="1" applyAlignment="1">
      <alignment horizontal="center" vertical="top"/>
    </xf>
    <xf numFmtId="183" fontId="1" fillId="4" borderId="137" xfId="15" applyNumberFormat="1" applyFont="1" applyFill="1" applyBorder="1" applyAlignment="1">
      <alignment horizontal="center" vertical="top"/>
    </xf>
    <xf numFmtId="183" fontId="1" fillId="4" borderId="111" xfId="15" applyNumberFormat="1" applyFont="1" applyFill="1" applyBorder="1" applyAlignment="1">
      <alignment horizontal="center" vertical="top"/>
    </xf>
    <xf numFmtId="0" fontId="0" fillId="0" borderId="0" xfId="0" applyAlignment="1">
      <alignment horizontal="center" vertical="center"/>
    </xf>
    <xf numFmtId="0" fontId="0" fillId="4" borderId="27" xfId="0" applyFont="1" applyFill="1" applyBorder="1" applyAlignment="1">
      <alignment horizontal="center" vertical="center"/>
    </xf>
    <xf numFmtId="0" fontId="1" fillId="0" borderId="38" xfId="0" applyFont="1" applyBorder="1" applyAlignment="1">
      <alignment horizontal="center" vertical="center" wrapText="1"/>
    </xf>
    <xf numFmtId="178" fontId="0" fillId="2" borderId="38" xfId="22" applyNumberFormat="1" applyFont="1" applyFill="1" applyBorder="1" applyAlignment="1">
      <alignment horizontal="center" vertical="center"/>
    </xf>
    <xf numFmtId="178" fontId="0" fillId="2" borderId="28" xfId="22" applyNumberFormat="1" applyFont="1" applyFill="1" applyBorder="1" applyAlignment="1">
      <alignment horizontal="center" vertical="center"/>
    </xf>
    <xf numFmtId="0" fontId="1" fillId="4" borderId="38" xfId="0" applyFont="1" applyFill="1" applyBorder="1" applyAlignment="1">
      <alignment horizontal="left" vertical="center" wrapText="1"/>
    </xf>
    <xf numFmtId="0" fontId="1" fillId="4" borderId="69" xfId="0" applyFont="1" applyFill="1" applyBorder="1" applyAlignment="1">
      <alignment horizontal="center" vertical="center"/>
    </xf>
    <xf numFmtId="0" fontId="1" fillId="2" borderId="67" xfId="0" applyFont="1" applyFill="1" applyBorder="1" applyAlignment="1">
      <alignment horizontal="center" vertical="center"/>
    </xf>
    <xf numFmtId="0" fontId="1" fillId="4" borderId="65" xfId="0" applyFont="1" applyFill="1" applyBorder="1" applyAlignment="1">
      <alignment horizontal="center" vertical="center"/>
    </xf>
    <xf numFmtId="0" fontId="1" fillId="4" borderId="67" xfId="0" applyFont="1" applyFill="1" applyBorder="1" applyAlignment="1">
      <alignment horizontal="center" vertical="center"/>
    </xf>
    <xf numFmtId="183" fontId="1" fillId="2" borderId="80" xfId="15" applyNumberFormat="1" applyFont="1" applyFill="1" applyBorder="1" applyAlignment="1">
      <alignment horizontal="center" vertical="top"/>
    </xf>
    <xf numFmtId="183" fontId="1" fillId="2" borderId="138" xfId="15" applyNumberFormat="1" applyFont="1" applyFill="1" applyBorder="1" applyAlignment="1">
      <alignment horizontal="center" vertical="top"/>
    </xf>
    <xf numFmtId="183" fontId="1" fillId="2" borderId="139" xfId="15" applyNumberFormat="1" applyFont="1" applyFill="1" applyBorder="1" applyAlignment="1">
      <alignment horizontal="center" vertical="top"/>
    </xf>
    <xf numFmtId="183" fontId="19" fillId="2" borderId="139" xfId="15" applyNumberFormat="1" applyFont="1" applyFill="1" applyBorder="1" applyAlignment="1">
      <alignment horizontal="center" vertical="top"/>
    </xf>
    <xf numFmtId="0" fontId="19" fillId="2" borderId="140" xfId="0" applyFont="1" applyFill="1" applyBorder="1" applyAlignment="1">
      <alignment horizontal="center" vertical="top"/>
    </xf>
    <xf numFmtId="0" fontId="0" fillId="0" borderId="73" xfId="0" applyBorder="1" applyAlignment="1">
      <alignment horizontal="center"/>
    </xf>
    <xf numFmtId="0" fontId="1" fillId="2" borderId="69" xfId="0" applyFont="1" applyFill="1" applyBorder="1" applyAlignment="1">
      <alignment horizontal="center"/>
    </xf>
    <xf numFmtId="0" fontId="0" fillId="0" borderId="67" xfId="0" applyFont="1" applyBorder="1" applyAlignment="1">
      <alignment/>
    </xf>
    <xf numFmtId="0" fontId="0" fillId="4" borderId="67" xfId="0" applyFill="1" applyBorder="1" applyAlignment="1">
      <alignment horizontal="center"/>
    </xf>
    <xf numFmtId="183" fontId="1" fillId="4" borderId="141" xfId="15" applyNumberFormat="1" applyFont="1" applyFill="1" applyBorder="1" applyAlignment="1">
      <alignment horizontal="center" vertical="top"/>
    </xf>
    <xf numFmtId="183" fontId="1" fillId="4" borderId="142" xfId="15" applyNumberFormat="1" applyFont="1" applyFill="1" applyBorder="1" applyAlignment="1">
      <alignment horizontal="center" vertical="top"/>
    </xf>
    <xf numFmtId="183" fontId="19" fillId="2" borderId="143" xfId="15" applyNumberFormat="1" applyFont="1" applyFill="1" applyBorder="1" applyAlignment="1">
      <alignment horizontal="center" vertical="top"/>
    </xf>
    <xf numFmtId="183" fontId="1" fillId="2" borderId="144" xfId="15" applyNumberFormat="1" applyFont="1" applyFill="1" applyBorder="1" applyAlignment="1">
      <alignment horizontal="center" vertical="top"/>
    </xf>
    <xf numFmtId="183" fontId="1" fillId="2" borderId="145" xfId="15" applyNumberFormat="1" applyFont="1" applyFill="1" applyBorder="1" applyAlignment="1">
      <alignment horizontal="center" vertical="top"/>
    </xf>
    <xf numFmtId="3" fontId="1" fillId="2" borderId="146" xfId="0" applyNumberFormat="1" applyFont="1" applyFill="1" applyBorder="1" applyAlignment="1">
      <alignment horizontal="center" vertical="top"/>
    </xf>
    <xf numFmtId="183" fontId="1" fillId="4" borderId="22" xfId="15" applyNumberFormat="1" applyFont="1" applyFill="1" applyBorder="1" applyAlignment="1">
      <alignment horizontal="center" vertical="top"/>
    </xf>
    <xf numFmtId="183" fontId="1" fillId="2" borderId="147" xfId="15" applyNumberFormat="1" applyFont="1" applyFill="1" applyBorder="1" applyAlignment="1">
      <alignment horizontal="center" vertical="top"/>
    </xf>
    <xf numFmtId="183" fontId="1" fillId="2" borderId="148" xfId="15" applyNumberFormat="1" applyFont="1" applyFill="1" applyBorder="1" applyAlignment="1">
      <alignment horizontal="center" vertical="top"/>
    </xf>
    <xf numFmtId="183" fontId="19" fillId="2" borderId="148" xfId="15" applyNumberFormat="1" applyFont="1" applyFill="1" applyBorder="1" applyAlignment="1">
      <alignment horizontal="center" vertical="top"/>
    </xf>
    <xf numFmtId="3" fontId="19" fillId="2" borderId="149" xfId="0" applyNumberFormat="1" applyFont="1" applyFill="1" applyBorder="1" applyAlignment="1">
      <alignment horizontal="center" vertical="top"/>
    </xf>
    <xf numFmtId="183" fontId="1" fillId="4" borderId="133" xfId="15" applyNumberFormat="1" applyFont="1" applyFill="1" applyBorder="1" applyAlignment="1">
      <alignment horizontal="center" vertical="top"/>
    </xf>
    <xf numFmtId="183" fontId="1" fillId="4" borderId="134" xfId="15" applyNumberFormat="1" applyFont="1" applyFill="1" applyBorder="1" applyAlignment="1">
      <alignment horizontal="center" vertical="top"/>
    </xf>
    <xf numFmtId="0" fontId="1" fillId="4" borderId="136" xfId="0" applyFont="1" applyFill="1" applyBorder="1" applyAlignment="1">
      <alignment horizontal="center" vertical="top"/>
    </xf>
    <xf numFmtId="0" fontId="1" fillId="0" borderId="15" xfId="0" applyFont="1" applyBorder="1" applyAlignment="1">
      <alignment vertical="top" wrapText="1"/>
    </xf>
    <xf numFmtId="0" fontId="21" fillId="0" borderId="13" xfId="0" applyFont="1" applyBorder="1" applyAlignment="1">
      <alignment vertical="top" wrapText="1"/>
    </xf>
    <xf numFmtId="0" fontId="22" fillId="0" borderId="14" xfId="0" applyFont="1" applyBorder="1" applyAlignment="1">
      <alignment vertical="top" wrapText="1"/>
    </xf>
    <xf numFmtId="0" fontId="22" fillId="0" borderId="15" xfId="0" applyFont="1" applyBorder="1" applyAlignment="1">
      <alignment vertical="top" wrapText="1"/>
    </xf>
    <xf numFmtId="0" fontId="21" fillId="0" borderId="16" xfId="0" applyFont="1" applyBorder="1" applyAlignment="1">
      <alignment vertical="top" wrapText="1"/>
    </xf>
    <xf numFmtId="0" fontId="22" fillId="0" borderId="17" xfId="0" applyFont="1" applyBorder="1" applyAlignment="1">
      <alignment vertical="top" wrapText="1"/>
    </xf>
    <xf numFmtId="0" fontId="22" fillId="0" borderId="18" xfId="0" applyFont="1" applyBorder="1" applyAlignment="1">
      <alignment vertical="top" wrapText="1"/>
    </xf>
    <xf numFmtId="0" fontId="33" fillId="0" borderId="126" xfId="0" applyFont="1" applyBorder="1" applyAlignment="1">
      <alignment vertical="top" wrapText="1"/>
    </xf>
    <xf numFmtId="0" fontId="33" fillId="0" borderId="127" xfId="0" applyFont="1" applyBorder="1" applyAlignment="1">
      <alignment vertical="top" wrapText="1"/>
    </xf>
    <xf numFmtId="0" fontId="33" fillId="0" borderId="128" xfId="0" applyFont="1" applyBorder="1" applyAlignment="1">
      <alignment vertical="top" wrapText="1"/>
    </xf>
    <xf numFmtId="0" fontId="1" fillId="0" borderId="16" xfId="0" applyFont="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1" fillId="0" borderId="126" xfId="0" applyFont="1" applyBorder="1" applyAlignment="1">
      <alignment vertical="top" wrapText="1"/>
    </xf>
    <xf numFmtId="0" fontId="0" fillId="0" borderId="127" xfId="0" applyBorder="1" applyAlignment="1">
      <alignment vertical="top" wrapText="1"/>
    </xf>
    <xf numFmtId="0" fontId="0" fillId="0" borderId="128" xfId="0" applyBorder="1" applyAlignment="1">
      <alignment vertical="top" wrapText="1"/>
    </xf>
    <xf numFmtId="0" fontId="1" fillId="0" borderId="13" xfId="0" applyFon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1" fillId="0" borderId="14" xfId="0" applyFont="1" applyBorder="1" applyAlignment="1">
      <alignment vertical="top" wrapText="1"/>
    </xf>
    <xf numFmtId="0" fontId="33" fillId="0" borderId="126" xfId="0" applyFont="1" applyBorder="1" applyAlignment="1">
      <alignment vertical="center" wrapText="1"/>
    </xf>
    <xf numFmtId="0" fontId="33" fillId="0" borderId="127" xfId="0" applyFont="1" applyBorder="1" applyAlignment="1">
      <alignment vertical="center" wrapText="1"/>
    </xf>
    <xf numFmtId="0" fontId="33" fillId="0" borderId="128" xfId="0" applyFont="1" applyBorder="1" applyAlignment="1">
      <alignment vertical="center" wrapText="1"/>
    </xf>
    <xf numFmtId="3" fontId="1" fillId="0" borderId="16" xfId="0" applyNumberFormat="1" applyFont="1" applyBorder="1" applyAlignment="1">
      <alignment vertical="top" wrapText="1"/>
    </xf>
    <xf numFmtId="3" fontId="0" fillId="0" borderId="17" xfId="0" applyNumberFormat="1" applyBorder="1" applyAlignment="1">
      <alignment vertical="top" wrapText="1"/>
    </xf>
    <xf numFmtId="3" fontId="0" fillId="0" borderId="18" xfId="0" applyNumberFormat="1" applyBorder="1" applyAlignment="1">
      <alignment vertical="top" wrapText="1"/>
    </xf>
    <xf numFmtId="0" fontId="1" fillId="0" borderId="17" xfId="0" applyFont="1" applyBorder="1" applyAlignment="1">
      <alignment vertical="top" wrapText="1"/>
    </xf>
    <xf numFmtId="0" fontId="1" fillId="0" borderId="18" xfId="0" applyFont="1" applyBorder="1" applyAlignment="1">
      <alignment vertical="top" wrapText="1"/>
    </xf>
    <xf numFmtId="0" fontId="33" fillId="0" borderId="13" xfId="0" applyFont="1" applyBorder="1" applyAlignment="1">
      <alignment vertical="center" wrapText="1"/>
    </xf>
    <xf numFmtId="0" fontId="33" fillId="0" borderId="14" xfId="0" applyFont="1" applyBorder="1" applyAlignment="1">
      <alignment vertical="center" wrapText="1"/>
    </xf>
    <xf numFmtId="0" fontId="33" fillId="0" borderId="15" xfId="0" applyFont="1" applyBorder="1" applyAlignment="1">
      <alignment vertical="center" wrapText="1"/>
    </xf>
    <xf numFmtId="3" fontId="1" fillId="0" borderId="13" xfId="0" applyNumberFormat="1" applyFont="1" applyBorder="1" applyAlignment="1">
      <alignment vertical="top" wrapText="1"/>
    </xf>
    <xf numFmtId="3" fontId="0" fillId="0" borderId="14" xfId="0" applyNumberFormat="1" applyBorder="1" applyAlignment="1">
      <alignment vertical="top" wrapText="1"/>
    </xf>
    <xf numFmtId="3" fontId="0" fillId="0" borderId="15" xfId="0" applyNumberFormat="1" applyBorder="1" applyAlignment="1">
      <alignment vertical="top" wrapText="1"/>
    </xf>
    <xf numFmtId="0" fontId="33" fillId="0" borderId="13" xfId="0" applyFont="1" applyBorder="1" applyAlignment="1">
      <alignment vertical="top" wrapText="1"/>
    </xf>
    <xf numFmtId="0" fontId="34" fillId="0" borderId="14" xfId="0" applyFont="1" applyBorder="1" applyAlignment="1">
      <alignment vertical="top" wrapText="1"/>
    </xf>
    <xf numFmtId="0" fontId="34" fillId="0" borderId="15" xfId="0" applyFont="1" applyBorder="1" applyAlignment="1">
      <alignment vertical="top" wrapText="1"/>
    </xf>
    <xf numFmtId="0" fontId="34" fillId="0" borderId="14" xfId="0" applyFont="1" applyBorder="1" applyAlignment="1">
      <alignment vertical="center" wrapText="1"/>
    </xf>
    <xf numFmtId="0" fontId="34" fillId="0" borderId="15" xfId="0" applyFont="1" applyBorder="1" applyAlignment="1">
      <alignment vertical="center" wrapText="1"/>
    </xf>
    <xf numFmtId="0" fontId="34" fillId="0" borderId="127" xfId="0" applyFont="1" applyBorder="1" applyAlignment="1">
      <alignment vertical="top" wrapText="1"/>
    </xf>
    <xf numFmtId="0" fontId="34" fillId="0" borderId="128"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9"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s>
</file>

<file path=xl/drawings/_rels/drawing2.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 Id="rId4" Type="http://schemas.openxmlformats.org/officeDocument/2006/relationships/hyperlink" Target="#Indice" /><Relationship Id="rId5" Type="http://schemas.openxmlformats.org/officeDocument/2006/relationships/hyperlink" Target="#Indice" /><Relationship Id="rId6" Type="http://schemas.openxmlformats.org/officeDocument/2006/relationships/hyperlink" Target="#Indice" /><Relationship Id="rId7" Type="http://schemas.openxmlformats.org/officeDocument/2006/relationships/hyperlink" Target="#Indice" /></Relationships>
</file>

<file path=xl/drawings/_rels/drawing3.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s>
</file>

<file path=xl/drawings/_rels/drawing4.xml.rels><?xml version="1.0" encoding="utf-8" standalone="yes"?><Relationships xmlns="http://schemas.openxmlformats.org/package/2006/relationships"><Relationship Id="rId1" Type="http://schemas.openxmlformats.org/officeDocument/2006/relationships/hyperlink" Target="#Indice"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21</xdr:row>
      <xdr:rowOff>152400</xdr:rowOff>
    </xdr:from>
    <xdr:to>
      <xdr:col>13</xdr:col>
      <xdr:colOff>9525</xdr:colOff>
      <xdr:row>25</xdr:row>
      <xdr:rowOff>114300</xdr:rowOff>
    </xdr:to>
    <xdr:sp>
      <xdr:nvSpPr>
        <xdr:cNvPr id="1" name="TextBox 4"/>
        <xdr:cNvSpPr txBox="1">
          <a:spLocks noChangeArrowheads="1"/>
        </xdr:cNvSpPr>
      </xdr:nvSpPr>
      <xdr:spPr>
        <a:xfrm>
          <a:off x="133350" y="4324350"/>
          <a:ext cx="8067675" cy="5905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800" b="1" i="0" u="none" baseline="0">
              <a:latin typeface="Arial"/>
              <a:ea typeface="Arial"/>
              <a:cs typeface="Arial"/>
            </a:rPr>
            <a:t>Sources for I.1</a:t>
          </a:r>
          <a:r>
            <a:rPr lang="en-US" cap="none" sz="800" b="0" i="0" u="none" baseline="0">
              <a:latin typeface="Arial"/>
              <a:ea typeface="Arial"/>
              <a:cs typeface="Arial"/>
            </a:rPr>
            <a:t>
</a:t>
          </a:r>
          <a:r>
            <a:rPr lang="en-US" cap="none" sz="900" b="0" i="0" u="none" baseline="0">
              <a:latin typeface="Arial"/>
              <a:ea typeface="Arial"/>
              <a:cs typeface="Arial"/>
            </a:rPr>
            <a:t>Acosta, Adrián. (2005) La educación superior privada en México. http://www.iesalc.unesco.org.ve/programas/Privada/La%20Educación%20Superior%20Privada%20en%20México%20Adrián%20Acosta.pdf</a:t>
          </a:r>
          <a:r>
            <a:rPr lang="en-US" cap="none" sz="800" b="0" i="0" u="none" baseline="0">
              <a:latin typeface="Arial"/>
              <a:ea typeface="Arial"/>
              <a:cs typeface="Arial"/>
            </a:rPr>
            <a:t>
</a:t>
          </a:r>
        </a:p>
      </xdr:txBody>
    </xdr:sp>
    <xdr:clientData/>
  </xdr:twoCellAnchor>
  <xdr:twoCellAnchor>
    <xdr:from>
      <xdr:col>12</xdr:col>
      <xdr:colOff>133350</xdr:colOff>
      <xdr:row>0</xdr:row>
      <xdr:rowOff>85725</xdr:rowOff>
    </xdr:from>
    <xdr:to>
      <xdr:col>12</xdr:col>
      <xdr:colOff>400050</xdr:colOff>
      <xdr:row>2</xdr:row>
      <xdr:rowOff>66675</xdr:rowOff>
    </xdr:to>
    <xdr:sp>
      <xdr:nvSpPr>
        <xdr:cNvPr id="2" name="AutoShape 5">
          <a:hlinkClick r:id="rId1"/>
        </xdr:cNvPr>
        <xdr:cNvSpPr>
          <a:spLocks/>
        </xdr:cNvSpPr>
      </xdr:nvSpPr>
      <xdr:spPr>
        <a:xfrm>
          <a:off x="7781925" y="85725"/>
          <a:ext cx="26670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131</xdr:row>
      <xdr:rowOff>0</xdr:rowOff>
    </xdr:from>
    <xdr:to>
      <xdr:col>12</xdr:col>
      <xdr:colOff>419100</xdr:colOff>
      <xdr:row>132</xdr:row>
      <xdr:rowOff>123825</xdr:rowOff>
    </xdr:to>
    <xdr:sp>
      <xdr:nvSpPr>
        <xdr:cNvPr id="3" name="AutoShape 6">
          <a:hlinkClick r:id="rId2"/>
        </xdr:cNvPr>
        <xdr:cNvSpPr>
          <a:spLocks/>
        </xdr:cNvSpPr>
      </xdr:nvSpPr>
      <xdr:spPr>
        <a:xfrm>
          <a:off x="7800975" y="21926550"/>
          <a:ext cx="266700" cy="28575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0</xdr:colOff>
      <xdr:row>0</xdr:row>
      <xdr:rowOff>85725</xdr:rowOff>
    </xdr:from>
    <xdr:to>
      <xdr:col>16</xdr:col>
      <xdr:colOff>0</xdr:colOff>
      <xdr:row>2</xdr:row>
      <xdr:rowOff>57150</xdr:rowOff>
    </xdr:to>
    <xdr:sp>
      <xdr:nvSpPr>
        <xdr:cNvPr id="4" name="AutoShape 7">
          <a:hlinkClick r:id="rId3"/>
        </xdr:cNvPr>
        <xdr:cNvSpPr>
          <a:spLocks/>
        </xdr:cNvSpPr>
      </xdr:nvSpPr>
      <xdr:spPr>
        <a:xfrm>
          <a:off x="9839325" y="85725"/>
          <a:ext cx="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26</xdr:row>
      <xdr:rowOff>66675</xdr:rowOff>
    </xdr:from>
    <xdr:to>
      <xdr:col>13</xdr:col>
      <xdr:colOff>28575</xdr:colOff>
      <xdr:row>33</xdr:row>
      <xdr:rowOff>66675</xdr:rowOff>
    </xdr:to>
    <xdr:sp>
      <xdr:nvSpPr>
        <xdr:cNvPr id="5" name="TextBox 9"/>
        <xdr:cNvSpPr txBox="1">
          <a:spLocks noChangeArrowheads="1"/>
        </xdr:cNvSpPr>
      </xdr:nvSpPr>
      <xdr:spPr>
        <a:xfrm>
          <a:off x="142875" y="4981575"/>
          <a:ext cx="8077200" cy="11049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I.1: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50</xdr:row>
      <xdr:rowOff>219075</xdr:rowOff>
    </xdr:from>
    <xdr:to>
      <xdr:col>12</xdr:col>
      <xdr:colOff>628650</xdr:colOff>
      <xdr:row>52</xdr:row>
      <xdr:rowOff>200025</xdr:rowOff>
    </xdr:to>
    <xdr:sp>
      <xdr:nvSpPr>
        <xdr:cNvPr id="1" name="TextBox 3"/>
        <xdr:cNvSpPr txBox="1">
          <a:spLocks noChangeArrowheads="1"/>
        </xdr:cNvSpPr>
      </xdr:nvSpPr>
      <xdr:spPr>
        <a:xfrm>
          <a:off x="152400" y="9277350"/>
          <a:ext cx="8934450" cy="552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II.1:
Secretaría de Educación Pública, Mexico: Aspectos Financieros del Sistema Universitario de Educación Superior, http://ses4.sep.gob.mx/if/AFES2005.pdf
</a:t>
          </a:r>
        </a:p>
      </xdr:txBody>
    </xdr:sp>
    <xdr:clientData/>
  </xdr:twoCellAnchor>
  <xdr:twoCellAnchor>
    <xdr:from>
      <xdr:col>1</xdr:col>
      <xdr:colOff>28575</xdr:colOff>
      <xdr:row>85</xdr:row>
      <xdr:rowOff>142875</xdr:rowOff>
    </xdr:from>
    <xdr:to>
      <xdr:col>13</xdr:col>
      <xdr:colOff>28575</xdr:colOff>
      <xdr:row>91</xdr:row>
      <xdr:rowOff>133350</xdr:rowOff>
    </xdr:to>
    <xdr:sp>
      <xdr:nvSpPr>
        <xdr:cNvPr id="2" name="TextBox 7"/>
        <xdr:cNvSpPr txBox="1">
          <a:spLocks noChangeArrowheads="1"/>
        </xdr:cNvSpPr>
      </xdr:nvSpPr>
      <xdr:spPr>
        <a:xfrm>
          <a:off x="152400" y="16440150"/>
          <a:ext cx="902017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II.2 </a:t>
          </a:r>
          <a:r>
            <a:rPr lang="en-US" cap="none" sz="1000" b="0" i="0" u="none" baseline="0">
              <a:latin typeface="Arial"/>
              <a:ea typeface="Arial"/>
              <a:cs typeface="Arial"/>
            </a:rPr>
            <a:t>
Anuarios Estadísticos ANUIES 1996, 1997, 1998, 1999, 2001 (Printed version)
Anuario Estadístico ANUIES 2000  http://www.anuies.mx/servicios/e_educacion/docs/licenciatura2000.pdf
Anuario Estadístico ANUIES 2002  http://www.anuies.mx/servicios/e_educacion/docs/aelrsh02.PDF
Anuario Estadístico ANUIES 2003  http://www.anuies.mx/servicios/e_educacion/docs/luit_rsh03.pdf</a:t>
          </a:r>
        </a:p>
      </xdr:txBody>
    </xdr:sp>
    <xdr:clientData/>
  </xdr:twoCellAnchor>
  <xdr:twoCellAnchor>
    <xdr:from>
      <xdr:col>1</xdr:col>
      <xdr:colOff>0</xdr:colOff>
      <xdr:row>248</xdr:row>
      <xdr:rowOff>0</xdr:rowOff>
    </xdr:from>
    <xdr:to>
      <xdr:col>13</xdr:col>
      <xdr:colOff>0</xdr:colOff>
      <xdr:row>248</xdr:row>
      <xdr:rowOff>0</xdr:rowOff>
    </xdr:to>
    <xdr:sp>
      <xdr:nvSpPr>
        <xdr:cNvPr id="3" name="Rectangle 21"/>
        <xdr:cNvSpPr>
          <a:spLocks/>
        </xdr:cNvSpPr>
      </xdr:nvSpPr>
      <xdr:spPr>
        <a:xfrm>
          <a:off x="123825" y="45291375"/>
          <a:ext cx="9020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295275</xdr:colOff>
      <xdr:row>0</xdr:row>
      <xdr:rowOff>85725</xdr:rowOff>
    </xdr:from>
    <xdr:to>
      <xdr:col>12</xdr:col>
      <xdr:colOff>561975</xdr:colOff>
      <xdr:row>2</xdr:row>
      <xdr:rowOff>0</xdr:rowOff>
    </xdr:to>
    <xdr:sp>
      <xdr:nvSpPr>
        <xdr:cNvPr id="4" name="AutoShape 26">
          <a:hlinkClick r:id="rId1"/>
        </xdr:cNvPr>
        <xdr:cNvSpPr>
          <a:spLocks/>
        </xdr:cNvSpPr>
      </xdr:nvSpPr>
      <xdr:spPr>
        <a:xfrm>
          <a:off x="8753475" y="857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57</xdr:row>
      <xdr:rowOff>85725</xdr:rowOff>
    </xdr:from>
    <xdr:to>
      <xdr:col>12</xdr:col>
      <xdr:colOff>561975</xdr:colOff>
      <xdr:row>59</xdr:row>
      <xdr:rowOff>0</xdr:rowOff>
    </xdr:to>
    <xdr:sp>
      <xdr:nvSpPr>
        <xdr:cNvPr id="5" name="AutoShape 27">
          <a:hlinkClick r:id="rId2"/>
        </xdr:cNvPr>
        <xdr:cNvSpPr>
          <a:spLocks/>
        </xdr:cNvSpPr>
      </xdr:nvSpPr>
      <xdr:spPr>
        <a:xfrm>
          <a:off x="8753475" y="1114425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314325</xdr:colOff>
      <xdr:row>97</xdr:row>
      <xdr:rowOff>0</xdr:rowOff>
    </xdr:from>
    <xdr:to>
      <xdr:col>12</xdr:col>
      <xdr:colOff>561975</xdr:colOff>
      <xdr:row>98</xdr:row>
      <xdr:rowOff>142875</xdr:rowOff>
    </xdr:to>
    <xdr:sp>
      <xdr:nvSpPr>
        <xdr:cNvPr id="6" name="AutoShape 28">
          <a:hlinkClick r:id="rId3"/>
        </xdr:cNvPr>
        <xdr:cNvSpPr>
          <a:spLocks/>
        </xdr:cNvSpPr>
      </xdr:nvSpPr>
      <xdr:spPr>
        <a:xfrm>
          <a:off x="8772525" y="18240375"/>
          <a:ext cx="247650" cy="3048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137</xdr:row>
      <xdr:rowOff>85725</xdr:rowOff>
    </xdr:from>
    <xdr:to>
      <xdr:col>12</xdr:col>
      <xdr:colOff>561975</xdr:colOff>
      <xdr:row>139</xdr:row>
      <xdr:rowOff>0</xdr:rowOff>
    </xdr:to>
    <xdr:sp>
      <xdr:nvSpPr>
        <xdr:cNvPr id="7" name="AutoShape 29">
          <a:hlinkClick r:id="rId4"/>
        </xdr:cNvPr>
        <xdr:cNvSpPr>
          <a:spLocks/>
        </xdr:cNvSpPr>
      </xdr:nvSpPr>
      <xdr:spPr>
        <a:xfrm>
          <a:off x="8753475" y="256508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183</xdr:row>
      <xdr:rowOff>85725</xdr:rowOff>
    </xdr:from>
    <xdr:to>
      <xdr:col>12</xdr:col>
      <xdr:colOff>561975</xdr:colOff>
      <xdr:row>185</xdr:row>
      <xdr:rowOff>0</xdr:rowOff>
    </xdr:to>
    <xdr:sp>
      <xdr:nvSpPr>
        <xdr:cNvPr id="8" name="AutoShape 30">
          <a:hlinkClick r:id="rId5"/>
        </xdr:cNvPr>
        <xdr:cNvSpPr>
          <a:spLocks/>
        </xdr:cNvSpPr>
      </xdr:nvSpPr>
      <xdr:spPr>
        <a:xfrm>
          <a:off x="8753475" y="3404235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228</xdr:row>
      <xdr:rowOff>0</xdr:rowOff>
    </xdr:from>
    <xdr:to>
      <xdr:col>12</xdr:col>
      <xdr:colOff>561975</xdr:colOff>
      <xdr:row>230</xdr:row>
      <xdr:rowOff>0</xdr:rowOff>
    </xdr:to>
    <xdr:sp>
      <xdr:nvSpPr>
        <xdr:cNvPr id="9" name="AutoShape 31">
          <a:hlinkClick r:id="rId6"/>
        </xdr:cNvPr>
        <xdr:cNvSpPr>
          <a:spLocks/>
        </xdr:cNvSpPr>
      </xdr:nvSpPr>
      <xdr:spPr>
        <a:xfrm>
          <a:off x="8753475" y="42176700"/>
          <a:ext cx="266700" cy="32385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9525</xdr:colOff>
      <xdr:row>53</xdr:row>
      <xdr:rowOff>28575</xdr:rowOff>
    </xdr:from>
    <xdr:to>
      <xdr:col>13</xdr:col>
      <xdr:colOff>9525</xdr:colOff>
      <xdr:row>56</xdr:row>
      <xdr:rowOff>104775</xdr:rowOff>
    </xdr:to>
    <xdr:sp>
      <xdr:nvSpPr>
        <xdr:cNvPr id="10" name="TextBox 35"/>
        <xdr:cNvSpPr txBox="1">
          <a:spLocks noChangeArrowheads="1"/>
        </xdr:cNvSpPr>
      </xdr:nvSpPr>
      <xdr:spPr>
        <a:xfrm>
          <a:off x="133350" y="9944100"/>
          <a:ext cx="90201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II.1:
Mexico presents a rather unusual situation: the proportion of students enrolled in private universities is higher than the proportion of students enrolled in the overall higher education system. An explanation to this situation can come from the legislation in the Mexican system: The Ministry of Education determined that an institution can legally use the word "University" in its name if it offers at least five academic programs from at least three academic areas, one of which should be humanities. In this sense, been considered a university is basically a matter of complexity of program offering.</a:t>
          </a:r>
          <a:r>
            <a:rPr lang="en-US" cap="none" sz="1000" b="0" i="0" u="none" baseline="0">
              <a:latin typeface="Arial"/>
              <a:ea typeface="Arial"/>
              <a:cs typeface="Arial"/>
            </a:rPr>
            <a:t>
</a:t>
          </a:r>
        </a:p>
      </xdr:txBody>
    </xdr:sp>
    <xdr:clientData/>
  </xdr:twoCellAnchor>
  <xdr:twoCellAnchor>
    <xdr:from>
      <xdr:col>1</xdr:col>
      <xdr:colOff>38100</xdr:colOff>
      <xdr:row>92</xdr:row>
      <xdr:rowOff>123825</xdr:rowOff>
    </xdr:from>
    <xdr:to>
      <xdr:col>13</xdr:col>
      <xdr:colOff>38100</xdr:colOff>
      <xdr:row>96</xdr:row>
      <xdr:rowOff>85725</xdr:rowOff>
    </xdr:to>
    <xdr:sp>
      <xdr:nvSpPr>
        <xdr:cNvPr id="11" name="TextBox 36"/>
        <xdr:cNvSpPr txBox="1">
          <a:spLocks noChangeArrowheads="1"/>
        </xdr:cNvSpPr>
      </xdr:nvSpPr>
      <xdr:spPr>
        <a:xfrm>
          <a:off x="161925" y="17554575"/>
          <a:ext cx="9020175" cy="6096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II.2
The information pertains only to Undergraduate level education: Licenciatura.
</a:t>
          </a:r>
        </a:p>
      </xdr:txBody>
    </xdr:sp>
    <xdr:clientData/>
  </xdr:twoCellAnchor>
  <xdr:twoCellAnchor>
    <xdr:from>
      <xdr:col>1</xdr:col>
      <xdr:colOff>28575</xdr:colOff>
      <xdr:row>125</xdr:row>
      <xdr:rowOff>142875</xdr:rowOff>
    </xdr:from>
    <xdr:to>
      <xdr:col>13</xdr:col>
      <xdr:colOff>28575</xdr:colOff>
      <xdr:row>129</xdr:row>
      <xdr:rowOff>57150</xdr:rowOff>
    </xdr:to>
    <xdr:sp>
      <xdr:nvSpPr>
        <xdr:cNvPr id="12" name="TextBox 39"/>
        <xdr:cNvSpPr txBox="1">
          <a:spLocks noChangeArrowheads="1"/>
        </xdr:cNvSpPr>
      </xdr:nvSpPr>
      <xdr:spPr>
        <a:xfrm>
          <a:off x="152400" y="23764875"/>
          <a:ext cx="9020175" cy="5619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II.3
Secretaría de Educación Pública. Estadística Histórica por Estados. http://www.sep.gob.mx/work/appsite/xestados/index.htm
</a:t>
          </a:r>
        </a:p>
      </xdr:txBody>
    </xdr:sp>
    <xdr:clientData/>
  </xdr:twoCellAnchor>
  <xdr:twoCellAnchor>
    <xdr:from>
      <xdr:col>1</xdr:col>
      <xdr:colOff>19050</xdr:colOff>
      <xdr:row>130</xdr:row>
      <xdr:rowOff>38100</xdr:rowOff>
    </xdr:from>
    <xdr:to>
      <xdr:col>13</xdr:col>
      <xdr:colOff>19050</xdr:colOff>
      <xdr:row>136</xdr:row>
      <xdr:rowOff>0</xdr:rowOff>
    </xdr:to>
    <xdr:sp>
      <xdr:nvSpPr>
        <xdr:cNvPr id="13" name="TextBox 40"/>
        <xdr:cNvSpPr txBox="1">
          <a:spLocks noChangeArrowheads="1"/>
        </xdr:cNvSpPr>
      </xdr:nvSpPr>
      <xdr:spPr>
        <a:xfrm>
          <a:off x="142875" y="24469725"/>
          <a:ext cx="90201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II.3
</a:t>
          </a:r>
        </a:p>
      </xdr:txBody>
    </xdr:sp>
    <xdr:clientData/>
  </xdr:twoCellAnchor>
  <xdr:twoCellAnchor>
    <xdr:from>
      <xdr:col>1</xdr:col>
      <xdr:colOff>28575</xdr:colOff>
      <xdr:row>168</xdr:row>
      <xdr:rowOff>142875</xdr:rowOff>
    </xdr:from>
    <xdr:to>
      <xdr:col>13</xdr:col>
      <xdr:colOff>28575</xdr:colOff>
      <xdr:row>174</xdr:row>
      <xdr:rowOff>133350</xdr:rowOff>
    </xdr:to>
    <xdr:sp>
      <xdr:nvSpPr>
        <xdr:cNvPr id="14" name="TextBox 41"/>
        <xdr:cNvSpPr txBox="1">
          <a:spLocks noChangeArrowheads="1"/>
        </xdr:cNvSpPr>
      </xdr:nvSpPr>
      <xdr:spPr>
        <a:xfrm>
          <a:off x="152400" y="31670625"/>
          <a:ext cx="902017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II.4
</a:t>
          </a:r>
          <a:r>
            <a:rPr lang="en-US" cap="none" sz="1000" b="0" i="0" u="none" baseline="0">
              <a:latin typeface="Arial"/>
              <a:ea typeface="Arial"/>
              <a:cs typeface="Arial"/>
            </a:rPr>
            <a:t>
</a:t>
          </a:r>
        </a:p>
      </xdr:txBody>
    </xdr:sp>
    <xdr:clientData/>
  </xdr:twoCellAnchor>
  <xdr:twoCellAnchor>
    <xdr:from>
      <xdr:col>1</xdr:col>
      <xdr:colOff>38100</xdr:colOff>
      <xdr:row>175</xdr:row>
      <xdr:rowOff>104775</xdr:rowOff>
    </xdr:from>
    <xdr:to>
      <xdr:col>13</xdr:col>
      <xdr:colOff>38100</xdr:colOff>
      <xdr:row>181</xdr:row>
      <xdr:rowOff>66675</xdr:rowOff>
    </xdr:to>
    <xdr:sp>
      <xdr:nvSpPr>
        <xdr:cNvPr id="15" name="TextBox 42"/>
        <xdr:cNvSpPr txBox="1">
          <a:spLocks noChangeArrowheads="1"/>
        </xdr:cNvSpPr>
      </xdr:nvSpPr>
      <xdr:spPr>
        <a:xfrm>
          <a:off x="161925" y="32766000"/>
          <a:ext cx="90201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II.4
</a:t>
          </a:r>
        </a:p>
      </xdr:txBody>
    </xdr:sp>
    <xdr:clientData/>
  </xdr:twoCellAnchor>
  <xdr:twoCellAnchor>
    <xdr:from>
      <xdr:col>1</xdr:col>
      <xdr:colOff>28575</xdr:colOff>
      <xdr:row>214</xdr:row>
      <xdr:rowOff>142875</xdr:rowOff>
    </xdr:from>
    <xdr:to>
      <xdr:col>13</xdr:col>
      <xdr:colOff>28575</xdr:colOff>
      <xdr:row>220</xdr:row>
      <xdr:rowOff>133350</xdr:rowOff>
    </xdr:to>
    <xdr:sp>
      <xdr:nvSpPr>
        <xdr:cNvPr id="16" name="TextBox 43"/>
        <xdr:cNvSpPr txBox="1">
          <a:spLocks noChangeArrowheads="1"/>
        </xdr:cNvSpPr>
      </xdr:nvSpPr>
      <xdr:spPr>
        <a:xfrm>
          <a:off x="152400" y="40052625"/>
          <a:ext cx="902017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II.5
</a:t>
          </a:r>
        </a:p>
      </xdr:txBody>
    </xdr:sp>
    <xdr:clientData/>
  </xdr:twoCellAnchor>
  <xdr:twoCellAnchor>
    <xdr:from>
      <xdr:col>1</xdr:col>
      <xdr:colOff>38100</xdr:colOff>
      <xdr:row>221</xdr:row>
      <xdr:rowOff>104775</xdr:rowOff>
    </xdr:from>
    <xdr:to>
      <xdr:col>13</xdr:col>
      <xdr:colOff>38100</xdr:colOff>
      <xdr:row>227</xdr:row>
      <xdr:rowOff>66675</xdr:rowOff>
    </xdr:to>
    <xdr:sp>
      <xdr:nvSpPr>
        <xdr:cNvPr id="17" name="TextBox 44"/>
        <xdr:cNvSpPr txBox="1">
          <a:spLocks noChangeArrowheads="1"/>
        </xdr:cNvSpPr>
      </xdr:nvSpPr>
      <xdr:spPr>
        <a:xfrm>
          <a:off x="161925" y="41148000"/>
          <a:ext cx="90201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II.5
</a:t>
          </a:r>
        </a:p>
      </xdr:txBody>
    </xdr:sp>
    <xdr:clientData/>
  </xdr:twoCellAnchor>
  <xdr:twoCellAnchor>
    <xdr:from>
      <xdr:col>1</xdr:col>
      <xdr:colOff>28575</xdr:colOff>
      <xdr:row>333</xdr:row>
      <xdr:rowOff>142875</xdr:rowOff>
    </xdr:from>
    <xdr:to>
      <xdr:col>13</xdr:col>
      <xdr:colOff>28575</xdr:colOff>
      <xdr:row>337</xdr:row>
      <xdr:rowOff>114300</xdr:rowOff>
    </xdr:to>
    <xdr:sp>
      <xdr:nvSpPr>
        <xdr:cNvPr id="18" name="TextBox 45"/>
        <xdr:cNvSpPr txBox="1">
          <a:spLocks noChangeArrowheads="1"/>
        </xdr:cNvSpPr>
      </xdr:nvSpPr>
      <xdr:spPr>
        <a:xfrm>
          <a:off x="152400" y="61464825"/>
          <a:ext cx="9020175" cy="6191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II.7
Anuarios Estadísticos ANUIES. Población Escolar de Posgrado. 1986, 1991, 1996, 2000, 2001, 2002, and 2003 (Printed version)
Secretaría de Educación Pública: Estadística Histórica del Sistema Educativo Nacional.  http://www.sep.gob.mx/work/appsite/nacional/index.htm
</a:t>
          </a:r>
        </a:p>
      </xdr:txBody>
    </xdr:sp>
    <xdr:clientData/>
  </xdr:twoCellAnchor>
  <xdr:twoCellAnchor>
    <xdr:from>
      <xdr:col>1</xdr:col>
      <xdr:colOff>38100</xdr:colOff>
      <xdr:row>338</xdr:row>
      <xdr:rowOff>104775</xdr:rowOff>
    </xdr:from>
    <xdr:to>
      <xdr:col>13</xdr:col>
      <xdr:colOff>38100</xdr:colOff>
      <xdr:row>344</xdr:row>
      <xdr:rowOff>66675</xdr:rowOff>
    </xdr:to>
    <xdr:sp>
      <xdr:nvSpPr>
        <xdr:cNvPr id="19" name="TextBox 46"/>
        <xdr:cNvSpPr txBox="1">
          <a:spLocks noChangeArrowheads="1"/>
        </xdr:cNvSpPr>
      </xdr:nvSpPr>
      <xdr:spPr>
        <a:xfrm>
          <a:off x="161925" y="62236350"/>
          <a:ext cx="90201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II.7
</a:t>
          </a:r>
        </a:p>
      </xdr:txBody>
    </xdr:sp>
    <xdr:clientData/>
  </xdr:twoCellAnchor>
  <xdr:twoCellAnchor>
    <xdr:from>
      <xdr:col>1</xdr:col>
      <xdr:colOff>38100</xdr:colOff>
      <xdr:row>286</xdr:row>
      <xdr:rowOff>104775</xdr:rowOff>
    </xdr:from>
    <xdr:to>
      <xdr:col>13</xdr:col>
      <xdr:colOff>38100</xdr:colOff>
      <xdr:row>291</xdr:row>
      <xdr:rowOff>38100</xdr:rowOff>
    </xdr:to>
    <xdr:sp>
      <xdr:nvSpPr>
        <xdr:cNvPr id="20" name="TextBox 47"/>
        <xdr:cNvSpPr txBox="1">
          <a:spLocks noChangeArrowheads="1"/>
        </xdr:cNvSpPr>
      </xdr:nvSpPr>
      <xdr:spPr>
        <a:xfrm>
          <a:off x="161925" y="52187475"/>
          <a:ext cx="9020175" cy="7429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II.6
Acosta, Adrián. (2005) La educación superior privada en México. http://www.iesalc.unesco.org.ve/programas/Privada/La%20Educación%20Superior%20Privada%20en%20México%20Adrián%20Acosta.pdf
Anuario Estadístico ANUIES 2003  http://www.anuies.mx/servicios/e_educacion/docs/luit_rsh03.pdf
</a:t>
          </a:r>
        </a:p>
      </xdr:txBody>
    </xdr:sp>
    <xdr:clientData/>
  </xdr:twoCellAnchor>
  <xdr:twoCellAnchor>
    <xdr:from>
      <xdr:col>1</xdr:col>
      <xdr:colOff>47625</xdr:colOff>
      <xdr:row>292</xdr:row>
      <xdr:rowOff>9525</xdr:rowOff>
    </xdr:from>
    <xdr:to>
      <xdr:col>13</xdr:col>
      <xdr:colOff>47625</xdr:colOff>
      <xdr:row>298</xdr:row>
      <xdr:rowOff>66675</xdr:rowOff>
    </xdr:to>
    <xdr:sp>
      <xdr:nvSpPr>
        <xdr:cNvPr id="21" name="TextBox 48"/>
        <xdr:cNvSpPr txBox="1">
          <a:spLocks noChangeArrowheads="1"/>
        </xdr:cNvSpPr>
      </xdr:nvSpPr>
      <xdr:spPr>
        <a:xfrm>
          <a:off x="171450" y="53063775"/>
          <a:ext cx="9020175" cy="10287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II.6
</a:t>
          </a:r>
          <a:r>
            <a:rPr lang="en-US" cap="none" sz="1000" b="0" i="0" u="none" baseline="0">
              <a:latin typeface="Arial"/>
              <a:ea typeface="Arial"/>
              <a:cs typeface="Arial"/>
            </a:rPr>
            <a:t>Mexican enrollments present declines on agricultural sciences and health sciences. One plausible explanation stems on the fact that the agricultural sector in Mexico present a virtual stagnation, there are slight improvements in productivity and economic value but nothing remarkable. College students are in fact choosing careers related to the third and second sectors of economy (Services and industry). Additionally, the health sciences enrollment seems to be affected by a Rational decision made by college students on the effort to be invested and the income to be earned. It seems like investing six or more years of difficult training on heavily regulated disciplines is counterbalanced on the modest income general physicians will have.</a:t>
          </a:r>
        </a:p>
      </xdr:txBody>
    </xdr:sp>
    <xdr:clientData/>
  </xdr:twoCellAnchor>
  <xdr:twoCellAnchor>
    <xdr:from>
      <xdr:col>12</xdr:col>
      <xdr:colOff>257175</xdr:colOff>
      <xdr:row>299</xdr:row>
      <xdr:rowOff>0</xdr:rowOff>
    </xdr:from>
    <xdr:to>
      <xdr:col>12</xdr:col>
      <xdr:colOff>523875</xdr:colOff>
      <xdr:row>300</xdr:row>
      <xdr:rowOff>76200</xdr:rowOff>
    </xdr:to>
    <xdr:sp>
      <xdr:nvSpPr>
        <xdr:cNvPr id="22" name="AutoShape 49">
          <a:hlinkClick r:id="rId7"/>
        </xdr:cNvPr>
        <xdr:cNvSpPr>
          <a:spLocks/>
        </xdr:cNvSpPr>
      </xdr:nvSpPr>
      <xdr:spPr>
        <a:xfrm>
          <a:off x="8715375" y="541877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276</xdr:row>
      <xdr:rowOff>0</xdr:rowOff>
    </xdr:from>
    <xdr:to>
      <xdr:col>13</xdr:col>
      <xdr:colOff>0</xdr:colOff>
      <xdr:row>276</xdr:row>
      <xdr:rowOff>0</xdr:rowOff>
    </xdr:to>
    <xdr:sp>
      <xdr:nvSpPr>
        <xdr:cNvPr id="23" name="Rectangle 55"/>
        <xdr:cNvSpPr>
          <a:spLocks/>
        </xdr:cNvSpPr>
      </xdr:nvSpPr>
      <xdr:spPr>
        <a:xfrm>
          <a:off x="123825" y="49920525"/>
          <a:ext cx="9020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0</xdr:row>
      <xdr:rowOff>85725</xdr:rowOff>
    </xdr:from>
    <xdr:to>
      <xdr:col>13</xdr:col>
      <xdr:colOff>85725</xdr:colOff>
      <xdr:row>2</xdr:row>
      <xdr:rowOff>0</xdr:rowOff>
    </xdr:to>
    <xdr:sp>
      <xdr:nvSpPr>
        <xdr:cNvPr id="1" name="AutoShape 14">
          <a:hlinkClick r:id="rId1"/>
        </xdr:cNvPr>
        <xdr:cNvSpPr>
          <a:spLocks/>
        </xdr:cNvSpPr>
      </xdr:nvSpPr>
      <xdr:spPr>
        <a:xfrm>
          <a:off x="7877175" y="857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266700</xdr:colOff>
      <xdr:row>30</xdr:row>
      <xdr:rowOff>76200</xdr:rowOff>
    </xdr:from>
    <xdr:to>
      <xdr:col>12</xdr:col>
      <xdr:colOff>533400</xdr:colOff>
      <xdr:row>31</xdr:row>
      <xdr:rowOff>152400</xdr:rowOff>
    </xdr:to>
    <xdr:sp>
      <xdr:nvSpPr>
        <xdr:cNvPr id="2" name="AutoShape 15">
          <a:hlinkClick r:id="rId2"/>
        </xdr:cNvPr>
        <xdr:cNvSpPr>
          <a:spLocks/>
        </xdr:cNvSpPr>
      </xdr:nvSpPr>
      <xdr:spPr>
        <a:xfrm>
          <a:off x="7734300" y="539115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409575</xdr:colOff>
      <xdr:row>69</xdr:row>
      <xdr:rowOff>85725</xdr:rowOff>
    </xdr:from>
    <xdr:to>
      <xdr:col>13</xdr:col>
      <xdr:colOff>85725</xdr:colOff>
      <xdr:row>71</xdr:row>
      <xdr:rowOff>0</xdr:rowOff>
    </xdr:to>
    <xdr:sp>
      <xdr:nvSpPr>
        <xdr:cNvPr id="3" name="AutoShape 16">
          <a:hlinkClick r:id="rId3"/>
        </xdr:cNvPr>
        <xdr:cNvSpPr>
          <a:spLocks/>
        </xdr:cNvSpPr>
      </xdr:nvSpPr>
      <xdr:spPr>
        <a:xfrm>
          <a:off x="7877175" y="1263015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28575</xdr:colOff>
      <xdr:row>18</xdr:row>
      <xdr:rowOff>142875</xdr:rowOff>
    </xdr:from>
    <xdr:to>
      <xdr:col>12</xdr:col>
      <xdr:colOff>581025</xdr:colOff>
      <xdr:row>22</xdr:row>
      <xdr:rowOff>114300</xdr:rowOff>
    </xdr:to>
    <xdr:sp>
      <xdr:nvSpPr>
        <xdr:cNvPr id="4" name="TextBox 19"/>
        <xdr:cNvSpPr txBox="1">
          <a:spLocks noChangeArrowheads="1"/>
        </xdr:cNvSpPr>
      </xdr:nvSpPr>
      <xdr:spPr>
        <a:xfrm>
          <a:off x="142875" y="3514725"/>
          <a:ext cx="7905750" cy="6191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III.1</a:t>
          </a:r>
          <a:r>
            <a:rPr lang="en-US" cap="none" sz="1000" b="0" i="0" u="none" baseline="0">
              <a:latin typeface="Arial"/>
              <a:ea typeface="Arial"/>
              <a:cs typeface="Arial"/>
            </a:rPr>
            <a:t>
Secretaría de Educación Pública. Estadística Histórica del Sistema Educativo Nacional: http://www.sep.gob.mx/work/appsite/nacional/index.htm
</a:t>
          </a:r>
        </a:p>
      </xdr:txBody>
    </xdr:sp>
    <xdr:clientData/>
  </xdr:twoCellAnchor>
  <xdr:twoCellAnchor>
    <xdr:from>
      <xdr:col>1</xdr:col>
      <xdr:colOff>9525</xdr:colOff>
      <xdr:row>23</xdr:row>
      <xdr:rowOff>95250</xdr:rowOff>
    </xdr:from>
    <xdr:to>
      <xdr:col>12</xdr:col>
      <xdr:colOff>542925</xdr:colOff>
      <xdr:row>29</xdr:row>
      <xdr:rowOff>57150</xdr:rowOff>
    </xdr:to>
    <xdr:sp>
      <xdr:nvSpPr>
        <xdr:cNvPr id="5" name="TextBox 20"/>
        <xdr:cNvSpPr txBox="1">
          <a:spLocks noChangeArrowheads="1"/>
        </xdr:cNvSpPr>
      </xdr:nvSpPr>
      <xdr:spPr>
        <a:xfrm>
          <a:off x="123825" y="4276725"/>
          <a:ext cx="78867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III.1
</a:t>
          </a:r>
        </a:p>
      </xdr:txBody>
    </xdr:sp>
    <xdr:clientData/>
  </xdr:twoCellAnchor>
  <xdr:twoCellAnchor>
    <xdr:from>
      <xdr:col>1</xdr:col>
      <xdr:colOff>28575</xdr:colOff>
      <xdr:row>58</xdr:row>
      <xdr:rowOff>142875</xdr:rowOff>
    </xdr:from>
    <xdr:to>
      <xdr:col>12</xdr:col>
      <xdr:colOff>581025</xdr:colOff>
      <xdr:row>61</xdr:row>
      <xdr:rowOff>152400</xdr:rowOff>
    </xdr:to>
    <xdr:sp>
      <xdr:nvSpPr>
        <xdr:cNvPr id="6" name="TextBox 21"/>
        <xdr:cNvSpPr txBox="1">
          <a:spLocks noChangeArrowheads="1"/>
        </xdr:cNvSpPr>
      </xdr:nvSpPr>
      <xdr:spPr>
        <a:xfrm>
          <a:off x="142875" y="10906125"/>
          <a:ext cx="7905750" cy="4953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III.2
Anuarios Estadísticos ANUIES. Personal docente en Licenciatura. 1990, 1999, 2000 &amp; 2001. Printed version
</a:t>
          </a:r>
        </a:p>
      </xdr:txBody>
    </xdr:sp>
    <xdr:clientData/>
  </xdr:twoCellAnchor>
  <xdr:twoCellAnchor>
    <xdr:from>
      <xdr:col>1</xdr:col>
      <xdr:colOff>28575</xdr:colOff>
      <xdr:row>62</xdr:row>
      <xdr:rowOff>114300</xdr:rowOff>
    </xdr:from>
    <xdr:to>
      <xdr:col>12</xdr:col>
      <xdr:colOff>561975</xdr:colOff>
      <xdr:row>68</xdr:row>
      <xdr:rowOff>76200</xdr:rowOff>
    </xdr:to>
    <xdr:sp>
      <xdr:nvSpPr>
        <xdr:cNvPr id="7" name="TextBox 22"/>
        <xdr:cNvSpPr txBox="1">
          <a:spLocks noChangeArrowheads="1"/>
        </xdr:cNvSpPr>
      </xdr:nvSpPr>
      <xdr:spPr>
        <a:xfrm>
          <a:off x="142875" y="11525250"/>
          <a:ext cx="78867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III.2
</a:t>
          </a:r>
        </a:p>
      </xdr:txBody>
    </xdr:sp>
    <xdr:clientData/>
  </xdr:twoCellAnchor>
  <xdr:twoCellAnchor>
    <xdr:from>
      <xdr:col>1</xdr:col>
      <xdr:colOff>28575</xdr:colOff>
      <xdr:row>106</xdr:row>
      <xdr:rowOff>142875</xdr:rowOff>
    </xdr:from>
    <xdr:to>
      <xdr:col>12</xdr:col>
      <xdr:colOff>581025</xdr:colOff>
      <xdr:row>110</xdr:row>
      <xdr:rowOff>28575</xdr:rowOff>
    </xdr:to>
    <xdr:sp>
      <xdr:nvSpPr>
        <xdr:cNvPr id="8" name="TextBox 23"/>
        <xdr:cNvSpPr txBox="1">
          <a:spLocks noChangeArrowheads="1"/>
        </xdr:cNvSpPr>
      </xdr:nvSpPr>
      <xdr:spPr>
        <a:xfrm>
          <a:off x="142875" y="19621500"/>
          <a:ext cx="7905750" cy="5334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III.2
Anuarios Estadísticos ANUIES. Personal docente en Licenciatura. 1999, 2000 &amp; 2001. Printed version
</a:t>
          </a:r>
        </a:p>
      </xdr:txBody>
    </xdr:sp>
    <xdr:clientData/>
  </xdr:twoCellAnchor>
  <xdr:twoCellAnchor>
    <xdr:from>
      <xdr:col>1</xdr:col>
      <xdr:colOff>9525</xdr:colOff>
      <xdr:row>111</xdr:row>
      <xdr:rowOff>28575</xdr:rowOff>
    </xdr:from>
    <xdr:to>
      <xdr:col>12</xdr:col>
      <xdr:colOff>542925</xdr:colOff>
      <xdr:row>116</xdr:row>
      <xdr:rowOff>152400</xdr:rowOff>
    </xdr:to>
    <xdr:sp>
      <xdr:nvSpPr>
        <xdr:cNvPr id="9" name="TextBox 24"/>
        <xdr:cNvSpPr txBox="1">
          <a:spLocks noChangeArrowheads="1"/>
        </xdr:cNvSpPr>
      </xdr:nvSpPr>
      <xdr:spPr>
        <a:xfrm>
          <a:off x="123825" y="20316825"/>
          <a:ext cx="78867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III.2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0</xdr:row>
      <xdr:rowOff>85725</xdr:rowOff>
    </xdr:from>
    <xdr:to>
      <xdr:col>13</xdr:col>
      <xdr:colOff>419100</xdr:colOff>
      <xdr:row>2</xdr:row>
      <xdr:rowOff>47625</xdr:rowOff>
    </xdr:to>
    <xdr:sp>
      <xdr:nvSpPr>
        <xdr:cNvPr id="1" name="AutoShape 5">
          <a:hlinkClick r:id="rId1"/>
        </xdr:cNvPr>
        <xdr:cNvSpPr>
          <a:spLocks/>
        </xdr:cNvSpPr>
      </xdr:nvSpPr>
      <xdr:spPr>
        <a:xfrm>
          <a:off x="8239125" y="85725"/>
          <a:ext cx="276225" cy="3143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51</xdr:row>
      <xdr:rowOff>142875</xdr:rowOff>
    </xdr:from>
    <xdr:to>
      <xdr:col>12</xdr:col>
      <xdr:colOff>581025</xdr:colOff>
      <xdr:row>57</xdr:row>
      <xdr:rowOff>133350</xdr:rowOff>
    </xdr:to>
    <xdr:sp>
      <xdr:nvSpPr>
        <xdr:cNvPr id="2" name="TextBox 8"/>
        <xdr:cNvSpPr txBox="1">
          <a:spLocks noChangeArrowheads="1"/>
        </xdr:cNvSpPr>
      </xdr:nvSpPr>
      <xdr:spPr>
        <a:xfrm>
          <a:off x="142875" y="9858375"/>
          <a:ext cx="789622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VI.1
</a:t>
          </a:r>
        </a:p>
      </xdr:txBody>
    </xdr:sp>
    <xdr:clientData/>
  </xdr:twoCellAnchor>
  <xdr:twoCellAnchor>
    <xdr:from>
      <xdr:col>1</xdr:col>
      <xdr:colOff>38100</xdr:colOff>
      <xdr:row>58</xdr:row>
      <xdr:rowOff>104775</xdr:rowOff>
    </xdr:from>
    <xdr:to>
      <xdr:col>12</xdr:col>
      <xdr:colOff>571500</xdr:colOff>
      <xdr:row>64</xdr:row>
      <xdr:rowOff>66675</xdr:rowOff>
    </xdr:to>
    <xdr:sp>
      <xdr:nvSpPr>
        <xdr:cNvPr id="3" name="TextBox 9"/>
        <xdr:cNvSpPr txBox="1">
          <a:spLocks noChangeArrowheads="1"/>
        </xdr:cNvSpPr>
      </xdr:nvSpPr>
      <xdr:spPr>
        <a:xfrm>
          <a:off x="152400" y="10953750"/>
          <a:ext cx="78771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IV.1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nuies.mx/" TargetMode="External" /><Relationship Id="rId2" Type="http://schemas.openxmlformats.org/officeDocument/2006/relationships/hyperlink" Target="http://www.sep.gob.mx/" TargetMode="External" /><Relationship Id="rId3" Type="http://schemas.openxmlformats.org/officeDocument/2006/relationships/hyperlink" Target="http://www.fimpes.ur.mx/"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es4.sep.gob.mx/" TargetMode="External" /><Relationship Id="rId2" Type="http://schemas.openxmlformats.org/officeDocument/2006/relationships/hyperlink" Target="http://www.anuies.mx/la_anuies/diries/"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2"/>
  <dimension ref="A1:J185"/>
  <sheetViews>
    <sheetView showGridLines="0" showZeros="0" tabSelected="1" workbookViewId="0" topLeftCell="A1">
      <selection activeCell="C3" sqref="C3"/>
    </sheetView>
  </sheetViews>
  <sheetFormatPr defaultColWidth="9.140625" defaultRowHeight="12.75"/>
  <cols>
    <col min="1" max="1" width="4.7109375" style="0" customWidth="1"/>
    <col min="2" max="16384" width="11.421875" style="0" customWidth="1"/>
  </cols>
  <sheetData>
    <row r="1" ht="12.75">
      <c r="A1" t="s">
        <v>213</v>
      </c>
    </row>
    <row r="4" spans="1:8" ht="12.75">
      <c r="A4" s="16" t="s">
        <v>142</v>
      </c>
      <c r="H4" s="16"/>
    </row>
    <row r="5" spans="2:9" ht="12.75">
      <c r="B5" s="12" t="s">
        <v>143</v>
      </c>
      <c r="I5" s="12"/>
    </row>
    <row r="8" spans="1:8" ht="12.75">
      <c r="A8" s="16" t="s">
        <v>144</v>
      </c>
      <c r="H8" s="16"/>
    </row>
    <row r="9" spans="2:9" ht="12.75">
      <c r="B9" s="12" t="s">
        <v>145</v>
      </c>
      <c r="I9" s="12"/>
    </row>
    <row r="10" spans="2:9" ht="12.75">
      <c r="B10" s="12" t="s">
        <v>146</v>
      </c>
      <c r="I10" s="12"/>
    </row>
    <row r="11" spans="2:9" ht="12.75">
      <c r="B11" s="12" t="s">
        <v>147</v>
      </c>
      <c r="I11" s="12"/>
    </row>
    <row r="12" spans="2:9" ht="12.75">
      <c r="B12" s="12" t="s">
        <v>148</v>
      </c>
      <c r="I12" s="12"/>
    </row>
    <row r="13" spans="2:9" ht="12.75">
      <c r="B13" s="12" t="s">
        <v>149</v>
      </c>
      <c r="I13" s="12"/>
    </row>
    <row r="14" spans="2:9" ht="12.75">
      <c r="B14" s="12" t="s">
        <v>186</v>
      </c>
      <c r="I14" s="12"/>
    </row>
    <row r="15" ht="12.75">
      <c r="B15" s="16" t="s">
        <v>150</v>
      </c>
    </row>
    <row r="17" spans="1:8" ht="12.75">
      <c r="A17" s="16" t="s">
        <v>151</v>
      </c>
      <c r="H17" s="16"/>
    </row>
    <row r="18" spans="2:10" ht="12.75">
      <c r="B18" s="12" t="s">
        <v>152</v>
      </c>
      <c r="C18" s="9"/>
      <c r="D18" s="9"/>
      <c r="E18" s="9"/>
      <c r="F18" s="9"/>
      <c r="I18" s="12"/>
      <c r="J18" s="9"/>
    </row>
    <row r="19" spans="2:10" ht="12.75">
      <c r="B19" s="12" t="s">
        <v>153</v>
      </c>
      <c r="C19" s="9"/>
      <c r="D19" s="9"/>
      <c r="E19" s="9"/>
      <c r="F19" s="9"/>
      <c r="I19" s="12"/>
      <c r="J19" s="9"/>
    </row>
    <row r="20" spans="2:10" ht="12.75">
      <c r="B20" s="12" t="s">
        <v>154</v>
      </c>
      <c r="C20" s="9"/>
      <c r="D20" s="9"/>
      <c r="E20" s="9"/>
      <c r="F20" s="9"/>
      <c r="I20" s="12"/>
      <c r="J20" s="9"/>
    </row>
    <row r="22" spans="1:8" ht="12.75">
      <c r="A22" s="16" t="s">
        <v>33</v>
      </c>
      <c r="H22" s="16"/>
    </row>
    <row r="23" spans="2:10" ht="12.75">
      <c r="B23" s="12" t="s">
        <v>34</v>
      </c>
      <c r="C23" s="9"/>
      <c r="D23" s="9"/>
      <c r="E23" s="9"/>
      <c r="I23" s="12"/>
      <c r="J23" s="9"/>
    </row>
    <row r="24" spans="3:10" ht="12.75">
      <c r="C24" s="9"/>
      <c r="D24" s="9"/>
      <c r="E24" s="9"/>
      <c r="J24" s="9"/>
    </row>
    <row r="25" spans="1:5" ht="12.75">
      <c r="A25" s="290" t="s">
        <v>50</v>
      </c>
      <c r="B25" s="290"/>
      <c r="C25" s="291"/>
      <c r="D25" s="291"/>
      <c r="E25" s="291"/>
    </row>
    <row r="26" spans="3:5" ht="12.75">
      <c r="C26" s="291"/>
      <c r="D26" s="291"/>
      <c r="E26" s="291"/>
    </row>
    <row r="27" spans="1:5" ht="12.75">
      <c r="A27" s="290" t="s">
        <v>51</v>
      </c>
      <c r="B27" s="290"/>
      <c r="C27" s="292"/>
      <c r="D27" s="291"/>
      <c r="E27" s="291"/>
    </row>
    <row r="28" spans="3:5" ht="12.75">
      <c r="C28" s="9"/>
      <c r="D28" s="9"/>
      <c r="E28" s="9"/>
    </row>
    <row r="122" ht="12.75">
      <c r="C122" t="s">
        <v>155</v>
      </c>
    </row>
    <row r="124" spans="2:3" ht="12.75">
      <c r="B124" t="s">
        <v>108</v>
      </c>
      <c r="C124" s="15" t="s">
        <v>156</v>
      </c>
    </row>
    <row r="125" spans="2:3" ht="12.75">
      <c r="B125" t="s">
        <v>105</v>
      </c>
      <c r="C125" t="s">
        <v>157</v>
      </c>
    </row>
    <row r="126" spans="2:3" ht="12.75">
      <c r="B126" t="s">
        <v>106</v>
      </c>
      <c r="C126" t="s">
        <v>158</v>
      </c>
    </row>
    <row r="127" spans="2:3" ht="12.75">
      <c r="B127" t="s">
        <v>107</v>
      </c>
      <c r="C127" t="s">
        <v>38</v>
      </c>
    </row>
    <row r="130" spans="2:3" ht="12.75">
      <c r="B130" s="1"/>
      <c r="C130" s="35" t="s">
        <v>159</v>
      </c>
    </row>
    <row r="131" spans="2:3" ht="12.75">
      <c r="B131" t="s">
        <v>109</v>
      </c>
      <c r="C131" s="1" t="s">
        <v>160</v>
      </c>
    </row>
    <row r="132" spans="2:3" ht="12.75">
      <c r="B132" s="1" t="s">
        <v>110</v>
      </c>
      <c r="C132" s="1" t="s">
        <v>161</v>
      </c>
    </row>
    <row r="133" spans="2:3" ht="12.75">
      <c r="B133" s="1"/>
      <c r="C133" s="1"/>
    </row>
    <row r="134" spans="2:3" ht="12.75">
      <c r="B134" s="1"/>
      <c r="C134" s="35" t="s">
        <v>162</v>
      </c>
    </row>
    <row r="135" spans="2:3" ht="12.75">
      <c r="B135" t="s">
        <v>130</v>
      </c>
      <c r="C135" s="1" t="s">
        <v>163</v>
      </c>
    </row>
    <row r="136" spans="2:3" ht="12.75">
      <c r="B136" s="1" t="s">
        <v>131</v>
      </c>
      <c r="C136" s="1" t="s">
        <v>164</v>
      </c>
    </row>
    <row r="137" spans="2:3" ht="12.75">
      <c r="B137" s="1"/>
      <c r="C137" s="1"/>
    </row>
    <row r="138" spans="2:3" ht="12.75">
      <c r="B138" s="1"/>
      <c r="C138" s="1"/>
    </row>
    <row r="139" spans="2:3" ht="12.75">
      <c r="B139" s="1"/>
      <c r="C139" s="35" t="s">
        <v>165</v>
      </c>
    </row>
    <row r="140" spans="2:3" ht="12.75">
      <c r="B140" t="s">
        <v>203</v>
      </c>
      <c r="C140" s="1" t="s">
        <v>166</v>
      </c>
    </row>
    <row r="141" spans="2:3" ht="12.75">
      <c r="B141" s="1" t="s">
        <v>204</v>
      </c>
      <c r="C141" s="1" t="s">
        <v>167</v>
      </c>
    </row>
    <row r="142" spans="2:3" ht="12.75">
      <c r="B142" s="1"/>
      <c r="C142" s="1"/>
    </row>
    <row r="143" spans="2:3" ht="12.75">
      <c r="B143" s="1"/>
      <c r="C143" s="1"/>
    </row>
    <row r="144" spans="2:3" ht="12.75">
      <c r="B144" s="1"/>
      <c r="C144" s="35" t="s">
        <v>168</v>
      </c>
    </row>
    <row r="145" spans="2:3" ht="12.75">
      <c r="B145" t="s">
        <v>112</v>
      </c>
      <c r="C145" s="1" t="s">
        <v>169</v>
      </c>
    </row>
    <row r="146" spans="2:3" ht="12.75">
      <c r="B146" s="1" t="s">
        <v>113</v>
      </c>
      <c r="C146" s="1" t="s">
        <v>170</v>
      </c>
    </row>
    <row r="147" spans="2:3" ht="12.75">
      <c r="B147" s="1"/>
      <c r="C147" s="1"/>
    </row>
    <row r="148" spans="2:3" ht="12.75">
      <c r="B148" s="1"/>
      <c r="C148" s="35" t="s">
        <v>171</v>
      </c>
    </row>
    <row r="149" spans="2:3" ht="12.75">
      <c r="B149" s="1" t="s">
        <v>116</v>
      </c>
      <c r="C149" s="1" t="s">
        <v>172</v>
      </c>
    </row>
    <row r="150" spans="2:3" ht="12.75">
      <c r="B150" s="1" t="s">
        <v>117</v>
      </c>
      <c r="C150" s="1" t="s">
        <v>173</v>
      </c>
    </row>
    <row r="151" spans="2:3" ht="12.75">
      <c r="B151" s="1"/>
      <c r="C151" s="1"/>
    </row>
    <row r="152" spans="2:3" ht="12.75">
      <c r="B152" s="1"/>
      <c r="C152" s="35" t="s">
        <v>174</v>
      </c>
    </row>
    <row r="153" spans="2:3" ht="12.75">
      <c r="B153" t="s">
        <v>118</v>
      </c>
      <c r="C153" s="1" t="s">
        <v>175</v>
      </c>
    </row>
    <row r="154" spans="2:3" ht="12.75">
      <c r="B154" s="1" t="s">
        <v>119</v>
      </c>
      <c r="C154" s="1" t="s">
        <v>176</v>
      </c>
    </row>
    <row r="155" spans="2:3" ht="12.75">
      <c r="B155" s="1"/>
      <c r="C155" s="1"/>
    </row>
    <row r="156" spans="2:3" ht="12.75">
      <c r="B156" s="1"/>
      <c r="C156" s="35" t="s">
        <v>177</v>
      </c>
    </row>
    <row r="157" spans="2:3" ht="12.75">
      <c r="B157" t="s">
        <v>114</v>
      </c>
      <c r="C157" s="1" t="s">
        <v>178</v>
      </c>
    </row>
    <row r="158" spans="2:3" ht="12.75">
      <c r="B158" s="1" t="s">
        <v>115</v>
      </c>
      <c r="C158" s="1" t="s">
        <v>179</v>
      </c>
    </row>
    <row r="159" spans="2:3" ht="12.75">
      <c r="B159" s="1" t="s">
        <v>134</v>
      </c>
      <c r="C159" s="1" t="s">
        <v>36</v>
      </c>
    </row>
    <row r="160" spans="2:3" ht="12.75">
      <c r="B160" s="1" t="s">
        <v>135</v>
      </c>
      <c r="C160" s="1" t="s">
        <v>37</v>
      </c>
    </row>
    <row r="161" spans="2:3" ht="12.75">
      <c r="B161" s="1"/>
      <c r="C161" s="1"/>
    </row>
    <row r="162" spans="2:3" ht="12.75">
      <c r="B162" s="1"/>
      <c r="C162" s="35" t="s">
        <v>180</v>
      </c>
    </row>
    <row r="163" spans="2:3" ht="12.75">
      <c r="B163" s="1" t="s">
        <v>136</v>
      </c>
      <c r="C163" s="1" t="s">
        <v>40</v>
      </c>
    </row>
    <row r="164" spans="2:3" ht="12.75">
      <c r="B164" s="1" t="s">
        <v>137</v>
      </c>
      <c r="C164" s="1" t="s">
        <v>41</v>
      </c>
    </row>
    <row r="165" spans="2:3" ht="12.75">
      <c r="B165" s="1" t="s">
        <v>138</v>
      </c>
      <c r="C165" s="1" t="s">
        <v>181</v>
      </c>
    </row>
    <row r="166" spans="2:3" ht="12.75">
      <c r="B166" s="1" t="s">
        <v>139</v>
      </c>
      <c r="C166" s="1" t="s">
        <v>182</v>
      </c>
    </row>
    <row r="167" spans="2:3" ht="12.75">
      <c r="B167" s="1" t="s">
        <v>140</v>
      </c>
      <c r="C167" s="1" t="s">
        <v>183</v>
      </c>
    </row>
    <row r="168" spans="2:3" ht="12.75">
      <c r="B168" s="1" t="s">
        <v>141</v>
      </c>
      <c r="C168" s="1" t="s">
        <v>184</v>
      </c>
    </row>
    <row r="169" spans="2:3" ht="12.75">
      <c r="B169" s="1"/>
      <c r="C169" s="1"/>
    </row>
    <row r="170" spans="2:3" ht="12.75">
      <c r="B170" s="1"/>
      <c r="C170" s="1"/>
    </row>
    <row r="171" spans="2:3" ht="12.75">
      <c r="B171" s="1"/>
      <c r="C171" s="35" t="s">
        <v>185</v>
      </c>
    </row>
    <row r="172" spans="2:3" ht="12.75">
      <c r="B172" s="1" t="s">
        <v>120</v>
      </c>
      <c r="C172" s="83" t="s">
        <v>95</v>
      </c>
    </row>
    <row r="173" spans="2:3" ht="12.75">
      <c r="B173" s="1" t="s">
        <v>121</v>
      </c>
      <c r="C173" s="83" t="s">
        <v>96</v>
      </c>
    </row>
    <row r="174" spans="2:3" ht="12.75">
      <c r="B174" s="1" t="s">
        <v>122</v>
      </c>
      <c r="C174" s="83" t="s">
        <v>97</v>
      </c>
    </row>
    <row r="175" spans="2:3" ht="12.75">
      <c r="B175" s="1" t="s">
        <v>123</v>
      </c>
      <c r="C175" s="83" t="s">
        <v>98</v>
      </c>
    </row>
    <row r="176" spans="2:3" ht="12.75">
      <c r="B176" s="1" t="s">
        <v>124</v>
      </c>
      <c r="C176" s="83" t="s">
        <v>99</v>
      </c>
    </row>
    <row r="177" spans="2:3" ht="12.75">
      <c r="B177" s="1" t="s">
        <v>125</v>
      </c>
      <c r="C177" s="83" t="s">
        <v>100</v>
      </c>
    </row>
    <row r="178" spans="2:3" ht="12.75">
      <c r="B178" s="1" t="s">
        <v>126</v>
      </c>
      <c r="C178" s="83" t="s">
        <v>101</v>
      </c>
    </row>
    <row r="179" spans="2:3" ht="12.75">
      <c r="B179" s="1" t="s">
        <v>127</v>
      </c>
      <c r="C179" s="83" t="s">
        <v>102</v>
      </c>
    </row>
    <row r="180" spans="2:3" ht="12.75">
      <c r="B180" s="1" t="s">
        <v>128</v>
      </c>
      <c r="C180" s="83" t="s">
        <v>103</v>
      </c>
    </row>
    <row r="181" spans="2:3" ht="12.75">
      <c r="B181" s="1" t="s">
        <v>129</v>
      </c>
      <c r="C181" s="83" t="s">
        <v>104</v>
      </c>
    </row>
    <row r="183" ht="12.75">
      <c r="C183" s="35" t="s">
        <v>187</v>
      </c>
    </row>
    <row r="184" spans="2:3" ht="12.75">
      <c r="B184" s="1" t="s">
        <v>132</v>
      </c>
      <c r="C184" s="1" t="s">
        <v>172</v>
      </c>
    </row>
    <row r="185" spans="2:3" ht="12.75">
      <c r="B185" s="1" t="s">
        <v>133</v>
      </c>
      <c r="C185" s="1" t="s">
        <v>173</v>
      </c>
    </row>
  </sheetData>
  <hyperlinks>
    <hyperlink ref="A17" location="'3.Docentes'!A1" display="Docentes"/>
    <hyperlink ref="B18" location="_3.1._Numero_de_docentes_por_tipo" display="3.1. Numero de docentes por tipo"/>
    <hyperlink ref="B19" location="_3.2._Número_de_docentes_según_estatus" display="3.2. Numero de docentes según estatus"/>
    <hyperlink ref="B20" location="_3.3._Número_de_docentes_según_grado_academico" display="3.3. Número de docentes según grado academico"/>
    <hyperlink ref="B9" location="_2.1._Matrícula_por_tipo" display="2.1. Matrícula por tipo"/>
    <hyperlink ref="B10" location="_2.2._Matrícula_por_sexo" display="2.2. Matrícula por sexo"/>
    <hyperlink ref="B11" location="_2.3._Matrícula_según_localización_geográfica" display="2.3. Matrícula según localización geográfica"/>
    <hyperlink ref="B12" location="_2.4._Matrícula_según_estatus_de_los_alumnos" display="2.4. Matrícula según estatus de los alumnos"/>
    <hyperlink ref="B13" location="_2.5._Matrícula_según_regimen" display="2.5. Matrícula según regimen"/>
    <hyperlink ref="B14" location="_2.6._Matrícula_según_área_del_conocimiento" display="2.6. Matrícula según área del conocimiento"/>
    <hyperlink ref="B5" location="_1.Número_de_instituciones" display="1.Número de instituciones"/>
    <hyperlink ref="A8" location="'2. Matricula'!A1" display="Matrícula"/>
    <hyperlink ref="A4" location="'1.Instituciones'!A1" display="Instituciones"/>
    <hyperlink ref="B23" location="_4.1._Ingresos_presupuestarios_por_fuente" display="4.1. Ingresos presupuestarios por fuente"/>
    <hyperlink ref="A22" location="'4. Ingresos'!A1" display="Ingresos"/>
    <hyperlink ref="B15" location="II.7._Matrícula_según_nivel" display="II.7. Matrícula según nivel"/>
    <hyperlink ref="A25:B25" location="'Internet Sources'!A1" display="V. Internet Sources"/>
    <hyperlink ref="A27:C27" location="'List of private institutions'!A1" display="VI List of private institutions"/>
  </hyperlink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3"/>
  <dimension ref="A4:O45"/>
  <sheetViews>
    <sheetView showGridLines="0" workbookViewId="0" topLeftCell="A1">
      <selection activeCell="B4" sqref="B4"/>
    </sheetView>
  </sheetViews>
  <sheetFormatPr defaultColWidth="9.140625" defaultRowHeight="12.75"/>
  <cols>
    <col min="1" max="1" width="2.28125" style="6" customWidth="1"/>
    <col min="2" max="2" width="7.00390625" style="6" customWidth="1"/>
    <col min="3" max="3" width="35.7109375" style="6" customWidth="1"/>
    <col min="4" max="4" width="4.57421875" style="7" customWidth="1"/>
    <col min="5" max="13" width="8.140625" style="7" customWidth="1"/>
    <col min="14" max="14" width="7.140625" style="34" customWidth="1"/>
    <col min="15" max="15" width="7.7109375" style="34" customWidth="1"/>
    <col min="16" max="16" width="9.8515625" style="6" customWidth="1"/>
    <col min="17" max="16384" width="11.421875" style="6" customWidth="1"/>
  </cols>
  <sheetData>
    <row r="4" spans="2:15" ht="16.5" customHeight="1">
      <c r="B4" s="23" t="str">
        <f>+Index!B5</f>
        <v>I.1. Number of institutions</v>
      </c>
      <c r="C4" s="24"/>
      <c r="D4" s="25"/>
      <c r="E4" s="25"/>
      <c r="F4" s="25"/>
      <c r="G4" s="25"/>
      <c r="H4" s="25"/>
      <c r="I4" s="25"/>
      <c r="J4" s="25"/>
      <c r="K4" s="25"/>
      <c r="L4" s="25"/>
      <c r="M4" s="26"/>
      <c r="N4" s="31"/>
      <c r="O4" s="31"/>
    </row>
    <row r="6" spans="2:15" s="308" customFormat="1" ht="18" customHeight="1">
      <c r="B6" s="177" t="s">
        <v>156</v>
      </c>
      <c r="C6" s="178"/>
      <c r="D6" s="307" t="s">
        <v>188</v>
      </c>
      <c r="E6" s="179">
        <v>1980</v>
      </c>
      <c r="F6" s="92">
        <v>1985</v>
      </c>
      <c r="G6" s="93">
        <v>1990</v>
      </c>
      <c r="H6" s="92">
        <v>1995</v>
      </c>
      <c r="I6" s="92">
        <v>1999</v>
      </c>
      <c r="J6" s="92">
        <v>2000</v>
      </c>
      <c r="K6" s="92">
        <v>2001</v>
      </c>
      <c r="L6" s="92">
        <v>2002</v>
      </c>
      <c r="M6" s="93">
        <v>2003</v>
      </c>
      <c r="N6" s="32"/>
      <c r="O6" s="32"/>
    </row>
    <row r="7" spans="2:15" ht="15">
      <c r="B7" s="27" t="str">
        <f>+ca_1</f>
        <v>A. Private Institutions</v>
      </c>
      <c r="C7" s="21"/>
      <c r="D7" s="243">
        <v>1</v>
      </c>
      <c r="E7" s="355">
        <v>108</v>
      </c>
      <c r="F7" s="356">
        <v>176</v>
      </c>
      <c r="G7" s="357">
        <v>212</v>
      </c>
      <c r="H7" s="355">
        <v>377</v>
      </c>
      <c r="I7" s="356">
        <v>562</v>
      </c>
      <c r="J7" s="356">
        <v>634</v>
      </c>
      <c r="K7" s="356">
        <v>632</v>
      </c>
      <c r="L7" s="356">
        <v>676</v>
      </c>
      <c r="M7" s="357">
        <v>785</v>
      </c>
      <c r="N7" s="30"/>
      <c r="O7" s="30"/>
    </row>
    <row r="8" spans="2:15" ht="15">
      <c r="B8" s="28" t="str">
        <f>+ca_2</f>
        <v>B. Public Institutions</v>
      </c>
      <c r="C8" s="22"/>
      <c r="D8" s="243">
        <v>1</v>
      </c>
      <c r="E8" s="358">
        <v>118</v>
      </c>
      <c r="F8" s="359">
        <v>153</v>
      </c>
      <c r="G8" s="360">
        <v>161</v>
      </c>
      <c r="H8" s="358">
        <v>190</v>
      </c>
      <c r="I8" s="359">
        <v>212</v>
      </c>
      <c r="J8" s="359">
        <v>219</v>
      </c>
      <c r="K8" s="359">
        <v>280</v>
      </c>
      <c r="L8" s="359">
        <v>292</v>
      </c>
      <c r="M8" s="360">
        <v>337</v>
      </c>
      <c r="N8" s="30"/>
      <c r="O8" s="30"/>
    </row>
    <row r="9" spans="2:15" ht="11.25">
      <c r="B9" s="361" t="str">
        <f>+ca_3</f>
        <v>C.Total (private and public) </v>
      </c>
      <c r="C9" s="362"/>
      <c r="D9" s="363"/>
      <c r="E9" s="364">
        <f aca="true" t="shared" si="0" ref="E9:M9">SUM(E7:E8)</f>
        <v>226</v>
      </c>
      <c r="F9" s="365">
        <f t="shared" si="0"/>
        <v>329</v>
      </c>
      <c r="G9" s="366">
        <f t="shared" si="0"/>
        <v>373</v>
      </c>
      <c r="H9" s="367">
        <f t="shared" si="0"/>
        <v>567</v>
      </c>
      <c r="I9" s="368">
        <f t="shared" si="0"/>
        <v>774</v>
      </c>
      <c r="J9" s="368">
        <f t="shared" si="0"/>
        <v>853</v>
      </c>
      <c r="K9" s="368">
        <f t="shared" si="0"/>
        <v>912</v>
      </c>
      <c r="L9" s="368">
        <f t="shared" si="0"/>
        <v>968</v>
      </c>
      <c r="M9" s="369">
        <f t="shared" si="0"/>
        <v>1122</v>
      </c>
      <c r="N9" s="30"/>
      <c r="O9" s="30"/>
    </row>
    <row r="12" spans="2:15" ht="15.75" customHeight="1">
      <c r="B12" s="90" t="s">
        <v>35</v>
      </c>
      <c r="C12" s="128"/>
      <c r="D12" s="153"/>
      <c r="E12" s="179">
        <v>1980</v>
      </c>
      <c r="F12" s="92">
        <v>1985</v>
      </c>
      <c r="G12" s="93">
        <v>1990</v>
      </c>
      <c r="H12" s="92">
        <v>1995</v>
      </c>
      <c r="I12" s="92">
        <v>1999</v>
      </c>
      <c r="J12" s="92">
        <v>2000</v>
      </c>
      <c r="K12" s="92">
        <v>2001</v>
      </c>
      <c r="L12" s="92">
        <v>2002</v>
      </c>
      <c r="M12" s="93">
        <v>2003</v>
      </c>
      <c r="N12" s="32"/>
      <c r="O12" s="32"/>
    </row>
    <row r="13" spans="2:15" s="370" customFormat="1" ht="33" customHeight="1">
      <c r="B13" s="371"/>
      <c r="C13" s="372" t="s">
        <v>189</v>
      </c>
      <c r="D13" s="373"/>
      <c r="E13" s="374">
        <f aca="true" t="shared" si="1" ref="E13:M13">+IF(E9=0,"-",E7/E9)</f>
        <v>0.4778761061946903</v>
      </c>
      <c r="F13" s="374">
        <f t="shared" si="1"/>
        <v>0.5349544072948328</v>
      </c>
      <c r="G13" s="374">
        <f t="shared" si="1"/>
        <v>0.5683646112600537</v>
      </c>
      <c r="H13" s="374">
        <f t="shared" si="1"/>
        <v>0.6649029982363316</v>
      </c>
      <c r="I13" s="374">
        <f t="shared" si="1"/>
        <v>0.7260981912144703</v>
      </c>
      <c r="J13" s="374">
        <f t="shared" si="1"/>
        <v>0.7432590855803048</v>
      </c>
      <c r="K13" s="374">
        <f t="shared" si="1"/>
        <v>0.6929824561403509</v>
      </c>
      <c r="L13" s="374">
        <f t="shared" si="1"/>
        <v>0.6983471074380165</v>
      </c>
      <c r="M13" s="375">
        <f t="shared" si="1"/>
        <v>0.6996434937611408</v>
      </c>
      <c r="N13" s="376"/>
      <c r="O13" s="376"/>
    </row>
    <row r="14" spans="1:2" ht="12.75">
      <c r="A14" s="2"/>
      <c r="B14" s="8"/>
    </row>
    <row r="15" ht="12.75">
      <c r="B15" s="354" t="s">
        <v>212</v>
      </c>
    </row>
    <row r="17" spans="2:13" ht="10.5">
      <c r="B17" s="174" t="s">
        <v>190</v>
      </c>
      <c r="C17" s="74"/>
      <c r="D17" s="75"/>
      <c r="E17" s="75"/>
      <c r="F17" s="75"/>
      <c r="G17" s="75"/>
      <c r="H17" s="75"/>
      <c r="I17" s="75"/>
      <c r="J17" s="75"/>
      <c r="K17" s="75"/>
      <c r="L17" s="75"/>
      <c r="M17" s="76"/>
    </row>
    <row r="18" spans="2:13" ht="12" customHeight="1">
      <c r="B18" s="78" t="s">
        <v>191</v>
      </c>
      <c r="C18" s="79" t="s">
        <v>192</v>
      </c>
      <c r="D18" s="80"/>
      <c r="E18" s="80"/>
      <c r="F18" s="80"/>
      <c r="G18" s="80"/>
      <c r="H18" s="80"/>
      <c r="I18" s="80"/>
      <c r="J18" s="80"/>
      <c r="K18" s="80"/>
      <c r="L18" s="80"/>
      <c r="M18" s="81"/>
    </row>
    <row r="19" spans="2:15" s="170" customFormat="1" ht="35.25" customHeight="1">
      <c r="B19" s="399">
        <v>1</v>
      </c>
      <c r="C19" s="469" t="s">
        <v>214</v>
      </c>
      <c r="D19" s="470"/>
      <c r="E19" s="470"/>
      <c r="F19" s="470"/>
      <c r="G19" s="470"/>
      <c r="H19" s="470"/>
      <c r="I19" s="470"/>
      <c r="J19" s="470"/>
      <c r="K19" s="470"/>
      <c r="L19" s="470"/>
      <c r="M19" s="471"/>
      <c r="N19" s="171"/>
      <c r="O19" s="171"/>
    </row>
    <row r="20" spans="2:15" s="170" customFormat="1" ht="18" customHeight="1">
      <c r="B20" s="172"/>
      <c r="C20" s="463"/>
      <c r="D20" s="464"/>
      <c r="E20" s="464"/>
      <c r="F20" s="464"/>
      <c r="G20" s="464"/>
      <c r="H20" s="464"/>
      <c r="I20" s="464"/>
      <c r="J20" s="464"/>
      <c r="K20" s="464"/>
      <c r="L20" s="464"/>
      <c r="M20" s="465"/>
      <c r="N20" s="171"/>
      <c r="O20" s="171"/>
    </row>
    <row r="21" spans="2:15" s="170" customFormat="1" ht="18" customHeight="1">
      <c r="B21" s="173"/>
      <c r="C21" s="466"/>
      <c r="D21" s="467"/>
      <c r="E21" s="467"/>
      <c r="F21" s="467"/>
      <c r="G21" s="467"/>
      <c r="H21" s="467"/>
      <c r="I21" s="467"/>
      <c r="J21" s="467"/>
      <c r="K21" s="467"/>
      <c r="L21" s="467"/>
      <c r="M21" s="468"/>
      <c r="N21" s="171"/>
      <c r="O21" s="171"/>
    </row>
    <row r="45" ht="12.75"/>
  </sheetData>
  <mergeCells count="3">
    <mergeCell ref="C20:M20"/>
    <mergeCell ref="C21:M21"/>
    <mergeCell ref="C19:M19"/>
  </mergeCells>
  <hyperlinks>
    <hyperlink ref="B15" location="'List of private institutions'!A1" display="List of private institutions, as of 2000"/>
    <hyperlink ref="D6" location="B45" display="Notes"/>
  </hyperlinks>
  <printOptions/>
  <pageMargins left="0.75" right="0.75" top="1" bottom="1" header="0" footer="0"/>
  <pageSetup horizontalDpi="600" verticalDpi="600" orientation="portrait" scale="80" r:id="rId2"/>
  <drawing r:id="rId1"/>
</worksheet>
</file>

<file path=xl/worksheets/sheet3.xml><?xml version="1.0" encoding="utf-8"?>
<worksheet xmlns="http://schemas.openxmlformats.org/spreadsheetml/2006/main" xmlns:r="http://schemas.openxmlformats.org/officeDocument/2006/relationships">
  <sheetPr codeName="Hoja4"/>
  <dimension ref="A3:P346"/>
  <sheetViews>
    <sheetView showGridLines="0" workbookViewId="0" topLeftCell="A318">
      <selection activeCell="H301" sqref="H301"/>
    </sheetView>
  </sheetViews>
  <sheetFormatPr defaultColWidth="9.140625" defaultRowHeight="12.75"/>
  <cols>
    <col min="1" max="1" width="1.8515625" style="2" customWidth="1"/>
    <col min="2" max="2" width="6.421875" style="2" customWidth="1"/>
    <col min="3" max="3" width="29.7109375" style="2" customWidth="1"/>
    <col min="4" max="4" width="6.00390625" style="160" customWidth="1"/>
    <col min="5" max="5" width="10.28125" style="2" customWidth="1"/>
    <col min="6" max="6" width="10.8515625" style="2" customWidth="1"/>
    <col min="7" max="8" width="10.28125" style="2" customWidth="1"/>
    <col min="9" max="13" width="10.28125" style="0" customWidth="1"/>
    <col min="14" max="14" width="3.28125" style="0" customWidth="1"/>
    <col min="15" max="16384" width="11.421875" style="0" customWidth="1"/>
  </cols>
  <sheetData>
    <row r="3" spans="2:13" ht="15">
      <c r="B3" s="55" t="str">
        <f>+Index!B9</f>
        <v>II.1. Enrollments by type of institution</v>
      </c>
      <c r="C3" s="56"/>
      <c r="D3" s="57"/>
      <c r="E3" s="57"/>
      <c r="F3" s="57"/>
      <c r="G3" s="57"/>
      <c r="H3" s="57"/>
      <c r="I3" s="57"/>
      <c r="J3" s="57"/>
      <c r="K3" s="57"/>
      <c r="L3" s="57"/>
      <c r="M3" s="58"/>
    </row>
    <row r="4" spans="2:13" ht="12.75">
      <c r="B4" s="6"/>
      <c r="C4" s="6"/>
      <c r="D4" s="7"/>
      <c r="E4" s="7"/>
      <c r="F4" s="7"/>
      <c r="G4" s="7"/>
      <c r="H4" s="7"/>
      <c r="I4" s="7"/>
      <c r="J4" s="7"/>
      <c r="K4" s="7"/>
      <c r="L4" s="7"/>
      <c r="M4" s="7"/>
    </row>
    <row r="5" spans="1:13" s="311" customFormat="1" ht="13.5" thickBot="1">
      <c r="A5" s="309"/>
      <c r="B5" s="17" t="s">
        <v>156</v>
      </c>
      <c r="C5" s="20"/>
      <c r="D5" s="310" t="s">
        <v>188</v>
      </c>
      <c r="E5" s="18" t="s">
        <v>62</v>
      </c>
      <c r="F5" s="18" t="s">
        <v>61</v>
      </c>
      <c r="G5" s="18" t="s">
        <v>60</v>
      </c>
      <c r="H5" s="18" t="s">
        <v>59</v>
      </c>
      <c r="I5" s="18" t="s">
        <v>58</v>
      </c>
      <c r="J5" s="18" t="s">
        <v>57</v>
      </c>
      <c r="K5" s="18" t="s">
        <v>56</v>
      </c>
      <c r="L5" s="18" t="s">
        <v>55</v>
      </c>
      <c r="M5" s="19" t="s">
        <v>54</v>
      </c>
    </row>
    <row r="6" spans="1:13" s="115" customFormat="1" ht="15.75">
      <c r="A6" s="3"/>
      <c r="B6" s="27" t="str">
        <f>+ca_1</f>
        <v>A. Private Institutions</v>
      </c>
      <c r="C6" s="21"/>
      <c r="D6" s="287">
        <v>1</v>
      </c>
      <c r="E6" s="186">
        <f aca="true" t="shared" si="0" ref="E6:M6">E7+E9+E13</f>
        <v>339900</v>
      </c>
      <c r="F6" s="186">
        <f t="shared" si="0"/>
        <v>374100</v>
      </c>
      <c r="G6" s="186">
        <f t="shared" si="0"/>
        <v>421023</v>
      </c>
      <c r="H6" s="186">
        <f t="shared" si="0"/>
        <v>481548</v>
      </c>
      <c r="I6" s="186">
        <f t="shared" si="0"/>
        <v>548315</v>
      </c>
      <c r="J6" s="186">
        <f t="shared" si="0"/>
        <v>605416</v>
      </c>
      <c r="K6" s="186">
        <f t="shared" si="0"/>
        <v>650913</v>
      </c>
      <c r="L6" s="186">
        <f t="shared" si="0"/>
        <v>686792</v>
      </c>
      <c r="M6" s="187">
        <f t="shared" si="0"/>
        <v>708627</v>
      </c>
    </row>
    <row r="7" spans="2:13" ht="12.75">
      <c r="B7" s="62"/>
      <c r="C7" s="63" t="str">
        <f>+t_1</f>
        <v>1. Universities</v>
      </c>
      <c r="D7" s="180"/>
      <c r="E7" s="133">
        <v>198272</v>
      </c>
      <c r="F7" s="134">
        <v>206380</v>
      </c>
      <c r="G7" s="134">
        <v>224360</v>
      </c>
      <c r="H7" s="134">
        <v>257435</v>
      </c>
      <c r="I7" s="134">
        <v>292365</v>
      </c>
      <c r="J7" s="134">
        <v>291603</v>
      </c>
      <c r="K7" s="134">
        <v>314933</v>
      </c>
      <c r="L7" s="134">
        <v>342101</v>
      </c>
      <c r="M7" s="110">
        <v>351637</v>
      </c>
    </row>
    <row r="8" spans="1:13" s="297" customFormat="1" ht="12.75">
      <c r="A8" s="2"/>
      <c r="B8" s="62"/>
      <c r="C8" s="293"/>
      <c r="D8" s="180"/>
      <c r="E8" s="377"/>
      <c r="F8" s="378"/>
      <c r="G8" s="378"/>
      <c r="H8" s="378"/>
      <c r="I8" s="378"/>
      <c r="J8" s="378"/>
      <c r="K8" s="378"/>
      <c r="L8" s="378"/>
      <c r="M8" s="379"/>
    </row>
    <row r="9" spans="1:13" s="297" customFormat="1" ht="12.75">
      <c r="A9" s="2"/>
      <c r="B9" s="62"/>
      <c r="C9" s="63" t="str">
        <f>+t_2</f>
        <v>2. Non-university postsecondary</v>
      </c>
      <c r="D9" s="180"/>
      <c r="E9" s="133">
        <f aca="true" t="shared" si="1" ref="E9:M9">SUM(E10:E11)</f>
        <v>140036</v>
      </c>
      <c r="F9" s="133">
        <f t="shared" si="1"/>
        <v>165627</v>
      </c>
      <c r="G9" s="133">
        <f t="shared" si="1"/>
        <v>193995</v>
      </c>
      <c r="H9" s="133">
        <f t="shared" si="1"/>
        <v>221341</v>
      </c>
      <c r="I9" s="133">
        <f t="shared" si="1"/>
        <v>253503</v>
      </c>
      <c r="J9" s="133">
        <f t="shared" si="1"/>
        <v>311262</v>
      </c>
      <c r="K9" s="133">
        <f t="shared" si="1"/>
        <v>333607</v>
      </c>
      <c r="L9" s="133">
        <f t="shared" si="1"/>
        <v>341885</v>
      </c>
      <c r="M9" s="222">
        <f t="shared" si="1"/>
        <v>354285</v>
      </c>
    </row>
    <row r="10" spans="1:13" s="297" customFormat="1" ht="12.75">
      <c r="A10" s="2"/>
      <c r="B10" s="62"/>
      <c r="C10" s="293" t="s">
        <v>52</v>
      </c>
      <c r="D10" s="180"/>
      <c r="E10" s="294">
        <v>41584</v>
      </c>
      <c r="F10" s="295">
        <v>54942</v>
      </c>
      <c r="G10" s="295">
        <v>63242</v>
      </c>
      <c r="H10" s="295">
        <v>69875</v>
      </c>
      <c r="I10" s="295">
        <v>79630</v>
      </c>
      <c r="J10" s="295">
        <v>80358</v>
      </c>
      <c r="K10" s="295">
        <v>73724</v>
      </c>
      <c r="L10" s="295">
        <v>65895</v>
      </c>
      <c r="M10" s="296">
        <v>59858</v>
      </c>
    </row>
    <row r="11" spans="1:13" s="297" customFormat="1" ht="12.75">
      <c r="A11" s="2"/>
      <c r="B11" s="62"/>
      <c r="C11" s="293" t="s">
        <v>53</v>
      </c>
      <c r="D11" s="180"/>
      <c r="E11" s="298">
        <v>98452</v>
      </c>
      <c r="F11" s="232">
        <v>110685</v>
      </c>
      <c r="G11" s="232">
        <v>130753</v>
      </c>
      <c r="H11" s="232">
        <v>151466</v>
      </c>
      <c r="I11" s="232">
        <v>173873</v>
      </c>
      <c r="J11" s="232">
        <v>230904</v>
      </c>
      <c r="K11" s="232">
        <v>259883</v>
      </c>
      <c r="L11" s="232">
        <v>275990</v>
      </c>
      <c r="M11" s="233">
        <v>294427</v>
      </c>
    </row>
    <row r="12" spans="1:13" s="297" customFormat="1" ht="12.75">
      <c r="A12" s="2"/>
      <c r="B12" s="62"/>
      <c r="C12" s="293"/>
      <c r="D12" s="180"/>
      <c r="E12" s="382"/>
      <c r="F12" s="383"/>
      <c r="G12" s="383"/>
      <c r="H12" s="383"/>
      <c r="I12" s="383"/>
      <c r="J12" s="383"/>
      <c r="K12" s="383"/>
      <c r="L12" s="383"/>
      <c r="M12" s="384"/>
    </row>
    <row r="13" spans="1:13" s="297" customFormat="1" ht="12.75">
      <c r="A13" s="2"/>
      <c r="B13" s="62"/>
      <c r="C13" s="314" t="s">
        <v>63</v>
      </c>
      <c r="D13" s="180"/>
      <c r="E13" s="133">
        <v>1592</v>
      </c>
      <c r="F13" s="140">
        <v>2093</v>
      </c>
      <c r="G13" s="140">
        <v>2668</v>
      </c>
      <c r="H13" s="140">
        <v>2772</v>
      </c>
      <c r="I13" s="140">
        <v>2447</v>
      </c>
      <c r="J13" s="140">
        <v>2551</v>
      </c>
      <c r="K13" s="140">
        <v>2373</v>
      </c>
      <c r="L13" s="140">
        <v>2806</v>
      </c>
      <c r="M13" s="141">
        <v>2705</v>
      </c>
    </row>
    <row r="14" spans="1:13" s="115" customFormat="1" ht="12.75">
      <c r="A14" s="3"/>
      <c r="B14" s="62"/>
      <c r="C14" s="293"/>
      <c r="D14" s="180"/>
      <c r="E14" s="131"/>
      <c r="F14" s="136"/>
      <c r="G14" s="136"/>
      <c r="H14" s="136"/>
      <c r="I14" s="136"/>
      <c r="J14" s="136"/>
      <c r="K14" s="136"/>
      <c r="L14" s="136"/>
      <c r="M14" s="301"/>
    </row>
    <row r="15" spans="1:13" s="297" customFormat="1" ht="12.75">
      <c r="A15" s="2"/>
      <c r="B15" s="28" t="str">
        <f>+ca_2</f>
        <v>B. Public Institutions</v>
      </c>
      <c r="C15" s="22"/>
      <c r="D15" s="181"/>
      <c r="E15" s="188">
        <f aca="true" t="shared" si="2" ref="E15:M15">E16+E20+E27</f>
        <v>1115100</v>
      </c>
      <c r="F15" s="188">
        <f t="shared" si="2"/>
        <v>1144000</v>
      </c>
      <c r="G15" s="188">
        <f t="shared" si="2"/>
        <v>1199312</v>
      </c>
      <c r="H15" s="188">
        <f t="shared" si="2"/>
        <v>1245089</v>
      </c>
      <c r="I15" s="188">
        <f t="shared" si="2"/>
        <v>1296349</v>
      </c>
      <c r="J15" s="188">
        <f t="shared" si="2"/>
        <v>1313532</v>
      </c>
      <c r="K15" s="188">
        <f t="shared" si="2"/>
        <v>1363689</v>
      </c>
      <c r="L15" s="188">
        <f t="shared" si="2"/>
        <v>1411712</v>
      </c>
      <c r="M15" s="110">
        <f t="shared" si="2"/>
        <v>1470525</v>
      </c>
    </row>
    <row r="16" spans="1:13" s="297" customFormat="1" ht="12.75">
      <c r="A16" s="2"/>
      <c r="B16" s="62"/>
      <c r="C16" s="63" t="str">
        <f>+t_1</f>
        <v>1. Universities</v>
      </c>
      <c r="D16" s="180"/>
      <c r="E16" s="133">
        <f>SUM(E17:E19)</f>
        <v>727189</v>
      </c>
      <c r="F16" s="166">
        <f aca="true" t="shared" si="3" ref="F16:M16">SUM(F17:F19)</f>
        <v>712448</v>
      </c>
      <c r="G16" s="166">
        <f t="shared" si="3"/>
        <v>741295</v>
      </c>
      <c r="H16" s="166">
        <f t="shared" si="3"/>
        <v>755365</v>
      </c>
      <c r="I16" s="166">
        <f t="shared" si="3"/>
        <v>784051</v>
      </c>
      <c r="J16" s="166">
        <f t="shared" si="3"/>
        <v>785662</v>
      </c>
      <c r="K16" s="166">
        <f t="shared" si="3"/>
        <v>811187</v>
      </c>
      <c r="L16" s="166">
        <f t="shared" si="3"/>
        <v>835675</v>
      </c>
      <c r="M16" s="380">
        <f t="shared" si="3"/>
        <v>867245</v>
      </c>
    </row>
    <row r="17" spans="1:13" s="297" customFormat="1" ht="12.75">
      <c r="A17" s="2"/>
      <c r="B17" s="62"/>
      <c r="C17" s="293" t="s">
        <v>64</v>
      </c>
      <c r="D17" s="180"/>
      <c r="E17" s="300">
        <v>550414</v>
      </c>
      <c r="F17" s="295">
        <v>533963</v>
      </c>
      <c r="G17" s="295">
        <v>558052</v>
      </c>
      <c r="H17" s="295">
        <v>569861</v>
      </c>
      <c r="I17" s="295">
        <v>598297</v>
      </c>
      <c r="J17" s="295">
        <v>609922</v>
      </c>
      <c r="K17" s="295">
        <v>634627</v>
      </c>
      <c r="L17" s="295">
        <v>654567</v>
      </c>
      <c r="M17" s="296">
        <v>679621</v>
      </c>
    </row>
    <row r="18" spans="1:13" s="297" customFormat="1" ht="12.75">
      <c r="A18" s="2"/>
      <c r="B18" s="62"/>
      <c r="C18" s="293" t="s">
        <v>65</v>
      </c>
      <c r="D18" s="180"/>
      <c r="E18" s="302">
        <v>176775</v>
      </c>
      <c r="F18" s="232">
        <v>178485</v>
      </c>
      <c r="G18" s="232">
        <v>183243</v>
      </c>
      <c r="H18" s="232">
        <v>185504</v>
      </c>
      <c r="I18" s="232">
        <v>185754</v>
      </c>
      <c r="J18" s="232">
        <v>175740</v>
      </c>
      <c r="K18" s="232">
        <v>176560</v>
      </c>
      <c r="L18" s="232">
        <v>181108</v>
      </c>
      <c r="M18" s="233">
        <v>187624</v>
      </c>
    </row>
    <row r="19" spans="1:13" s="297" customFormat="1" ht="12.75">
      <c r="A19" s="2"/>
      <c r="B19" s="62"/>
      <c r="C19" s="293"/>
      <c r="D19" s="180"/>
      <c r="E19" s="299"/>
      <c r="F19" s="234"/>
      <c r="G19" s="234"/>
      <c r="H19" s="234"/>
      <c r="I19" s="234"/>
      <c r="J19" s="234"/>
      <c r="K19" s="234"/>
      <c r="L19" s="234"/>
      <c r="M19" s="235"/>
    </row>
    <row r="20" spans="1:13" s="297" customFormat="1" ht="12.75">
      <c r="A20" s="2"/>
      <c r="B20" s="62"/>
      <c r="C20" s="63" t="str">
        <f>+t_2</f>
        <v>2. Non-university postsecondary</v>
      </c>
      <c r="D20" s="180"/>
      <c r="E20" s="133">
        <f aca="true" t="shared" si="4" ref="E20:M20">SUM(E21:E26)</f>
        <v>380613</v>
      </c>
      <c r="F20" s="133">
        <f t="shared" si="4"/>
        <v>413178</v>
      </c>
      <c r="G20" s="133">
        <f t="shared" si="4"/>
        <v>438690</v>
      </c>
      <c r="H20" s="133">
        <f t="shared" si="4"/>
        <v>458402</v>
      </c>
      <c r="I20" s="133">
        <f t="shared" si="4"/>
        <v>470995</v>
      </c>
      <c r="J20" s="133">
        <f t="shared" si="4"/>
        <v>476175</v>
      </c>
      <c r="K20" s="133">
        <f t="shared" si="4"/>
        <v>492826</v>
      </c>
      <c r="L20" s="133">
        <f t="shared" si="4"/>
        <v>513028</v>
      </c>
      <c r="M20" s="222">
        <f t="shared" si="4"/>
        <v>533665</v>
      </c>
    </row>
    <row r="21" spans="1:13" s="297" customFormat="1" ht="12.75">
      <c r="A21" s="2"/>
      <c r="B21" s="62"/>
      <c r="C21" s="293" t="s">
        <v>66</v>
      </c>
      <c r="D21" s="180"/>
      <c r="E21" s="294">
        <v>11483</v>
      </c>
      <c r="F21" s="295">
        <v>12199</v>
      </c>
      <c r="G21" s="295">
        <v>12342</v>
      </c>
      <c r="H21" s="295">
        <v>15267</v>
      </c>
      <c r="I21" s="295">
        <v>17282</v>
      </c>
      <c r="J21" s="295">
        <v>17971</v>
      </c>
      <c r="K21" s="295">
        <v>21493</v>
      </c>
      <c r="L21" s="295">
        <v>24304</v>
      </c>
      <c r="M21" s="296">
        <v>27080</v>
      </c>
    </row>
    <row r="22" spans="1:13" s="115" customFormat="1" ht="12.75">
      <c r="A22" s="3"/>
      <c r="B22" s="62"/>
      <c r="C22" s="293" t="s">
        <v>53</v>
      </c>
      <c r="D22" s="180"/>
      <c r="E22" s="298">
        <v>16302</v>
      </c>
      <c r="F22" s="232">
        <v>18439</v>
      </c>
      <c r="G22" s="232">
        <v>19258</v>
      </c>
      <c r="H22" s="232">
        <v>19691</v>
      </c>
      <c r="I22" s="232">
        <v>22735</v>
      </c>
      <c r="J22" s="232">
        <v>21115</v>
      </c>
      <c r="K22" s="232">
        <v>20010</v>
      </c>
      <c r="L22" s="232">
        <v>28211</v>
      </c>
      <c r="M22" s="233">
        <v>28984</v>
      </c>
    </row>
    <row r="23" spans="1:13" s="115" customFormat="1" ht="12.75">
      <c r="A23" s="3"/>
      <c r="B23" s="62"/>
      <c r="C23" s="293" t="s">
        <v>52</v>
      </c>
      <c r="D23" s="180"/>
      <c r="E23" s="298">
        <v>118452</v>
      </c>
      <c r="F23" s="232">
        <v>133411</v>
      </c>
      <c r="G23" s="232">
        <v>143050</v>
      </c>
      <c r="H23" s="232">
        <v>140669</v>
      </c>
      <c r="I23" s="232">
        <v>135876</v>
      </c>
      <c r="J23" s="232">
        <v>120573</v>
      </c>
      <c r="K23" s="232">
        <v>110376</v>
      </c>
      <c r="L23" s="232">
        <v>100978</v>
      </c>
      <c r="M23" s="233">
        <v>95690</v>
      </c>
    </row>
    <row r="24" spans="1:13" s="115" customFormat="1" ht="12.75">
      <c r="A24" s="3"/>
      <c r="B24" s="62"/>
      <c r="C24" s="293" t="s">
        <v>67</v>
      </c>
      <c r="D24" s="180"/>
      <c r="E24" s="298">
        <v>232162</v>
      </c>
      <c r="F24" s="232">
        <v>246709</v>
      </c>
      <c r="G24" s="232">
        <v>261444</v>
      </c>
      <c r="H24" s="232">
        <v>279911</v>
      </c>
      <c r="I24" s="232">
        <v>291867</v>
      </c>
      <c r="J24" s="232">
        <v>313361</v>
      </c>
      <c r="K24" s="232">
        <v>338228</v>
      </c>
      <c r="L24" s="232">
        <v>356519</v>
      </c>
      <c r="M24" s="233">
        <v>378722</v>
      </c>
    </row>
    <row r="25" spans="1:13" s="115" customFormat="1" ht="12.75">
      <c r="A25" s="3"/>
      <c r="B25" s="62"/>
      <c r="C25" s="293" t="s">
        <v>68</v>
      </c>
      <c r="D25" s="180"/>
      <c r="E25" s="298">
        <v>2214</v>
      </c>
      <c r="F25" s="232">
        <v>2420</v>
      </c>
      <c r="G25" s="232">
        <v>2596</v>
      </c>
      <c r="H25" s="232">
        <v>2864</v>
      </c>
      <c r="I25" s="232">
        <v>3235</v>
      </c>
      <c r="J25" s="232">
        <v>3155</v>
      </c>
      <c r="K25" s="232">
        <v>2719</v>
      </c>
      <c r="L25" s="232">
        <v>3016</v>
      </c>
      <c r="M25" s="233">
        <v>3189</v>
      </c>
    </row>
    <row r="26" spans="1:13" s="115" customFormat="1" ht="12.75">
      <c r="A26" s="3"/>
      <c r="B26" s="62"/>
      <c r="C26" s="293"/>
      <c r="D26" s="180"/>
      <c r="E26" s="299"/>
      <c r="F26" s="234"/>
      <c r="G26" s="234"/>
      <c r="H26" s="234"/>
      <c r="I26" s="234"/>
      <c r="J26" s="234"/>
      <c r="K26" s="234"/>
      <c r="L26" s="234"/>
      <c r="M26" s="235"/>
    </row>
    <row r="27" spans="1:13" s="115" customFormat="1" ht="12.75">
      <c r="A27" s="3"/>
      <c r="B27" s="62"/>
      <c r="C27" s="314" t="s">
        <v>63</v>
      </c>
      <c r="D27" s="180"/>
      <c r="E27" s="133">
        <f aca="true" t="shared" si="5" ref="E27:M27">SUM(E28:E29)</f>
        <v>7298</v>
      </c>
      <c r="F27" s="133">
        <f t="shared" si="5"/>
        <v>18374</v>
      </c>
      <c r="G27" s="133">
        <f t="shared" si="5"/>
        <v>19327</v>
      </c>
      <c r="H27" s="133">
        <f t="shared" si="5"/>
        <v>31322</v>
      </c>
      <c r="I27" s="133">
        <f t="shared" si="5"/>
        <v>41303</v>
      </c>
      <c r="J27" s="133">
        <f t="shared" si="5"/>
        <v>51695</v>
      </c>
      <c r="K27" s="133">
        <f t="shared" si="5"/>
        <v>59676</v>
      </c>
      <c r="L27" s="133">
        <f t="shared" si="5"/>
        <v>63009</v>
      </c>
      <c r="M27" s="222">
        <f t="shared" si="5"/>
        <v>69615</v>
      </c>
    </row>
    <row r="28" spans="1:13" s="115" customFormat="1" ht="12.75">
      <c r="A28" s="3"/>
      <c r="B28" s="62"/>
      <c r="C28" s="313" t="s">
        <v>69</v>
      </c>
      <c r="D28" s="180"/>
      <c r="E28" s="294">
        <v>4919</v>
      </c>
      <c r="F28" s="295">
        <v>8558</v>
      </c>
      <c r="G28" s="295">
        <v>11885</v>
      </c>
      <c r="H28" s="295">
        <v>20622</v>
      </c>
      <c r="I28" s="295">
        <v>29753</v>
      </c>
      <c r="J28" s="295">
        <v>36359</v>
      </c>
      <c r="K28" s="295">
        <v>42610</v>
      </c>
      <c r="L28" s="295">
        <v>50156</v>
      </c>
      <c r="M28" s="296">
        <v>56895</v>
      </c>
    </row>
    <row r="29" spans="1:13" s="115" customFormat="1" ht="12.75">
      <c r="A29" s="3"/>
      <c r="B29" s="62"/>
      <c r="C29" s="293" t="s">
        <v>53</v>
      </c>
      <c r="D29" s="180"/>
      <c r="E29" s="298">
        <v>2379</v>
      </c>
      <c r="F29" s="232">
        <v>9816</v>
      </c>
      <c r="G29" s="232">
        <v>7442</v>
      </c>
      <c r="H29" s="232">
        <v>10700</v>
      </c>
      <c r="I29" s="232">
        <v>11550</v>
      </c>
      <c r="J29" s="232">
        <v>15336</v>
      </c>
      <c r="K29" s="232">
        <v>17066</v>
      </c>
      <c r="L29" s="232">
        <v>12853</v>
      </c>
      <c r="M29" s="233">
        <v>12720</v>
      </c>
    </row>
    <row r="30" spans="1:13" s="297" customFormat="1" ht="12.75">
      <c r="A30" s="2"/>
      <c r="B30" s="62"/>
      <c r="C30" s="293"/>
      <c r="D30" s="180"/>
      <c r="E30" s="299"/>
      <c r="F30" s="234"/>
      <c r="G30" s="234"/>
      <c r="H30" s="234"/>
      <c r="I30" s="234"/>
      <c r="J30" s="234"/>
      <c r="K30" s="234"/>
      <c r="L30" s="234"/>
      <c r="M30" s="235"/>
    </row>
    <row r="31" spans="2:13" ht="12.75">
      <c r="B31" s="142" t="str">
        <f>+ca_3</f>
        <v>C.Total (private and public) </v>
      </c>
      <c r="C31" s="143"/>
      <c r="D31" s="182"/>
      <c r="E31" s="189">
        <f aca="true" t="shared" si="6" ref="E31:M31">E32+E36</f>
        <v>1455000</v>
      </c>
      <c r="F31" s="189">
        <f t="shared" si="6"/>
        <v>1497633</v>
      </c>
      <c r="G31" s="189">
        <f t="shared" si="6"/>
        <v>1598340</v>
      </c>
      <c r="H31" s="189">
        <f t="shared" si="6"/>
        <v>1692543</v>
      </c>
      <c r="I31" s="189">
        <f t="shared" si="6"/>
        <v>1800914</v>
      </c>
      <c r="J31" s="189">
        <f t="shared" si="6"/>
        <v>1864702</v>
      </c>
      <c r="K31" s="189">
        <f t="shared" si="6"/>
        <v>1952553</v>
      </c>
      <c r="L31" s="189">
        <f t="shared" si="6"/>
        <v>2032689</v>
      </c>
      <c r="M31" s="380">
        <f t="shared" si="6"/>
        <v>2106832</v>
      </c>
    </row>
    <row r="32" spans="2:13" ht="12.75">
      <c r="B32" s="144"/>
      <c r="C32" s="145" t="str">
        <f>+t_1</f>
        <v>1. Universities</v>
      </c>
      <c r="D32" s="183"/>
      <c r="E32" s="190">
        <f aca="true" t="shared" si="7" ref="E32:M32">E7+E16</f>
        <v>925461</v>
      </c>
      <c r="F32" s="190">
        <f t="shared" si="7"/>
        <v>918828</v>
      </c>
      <c r="G32" s="190">
        <f t="shared" si="7"/>
        <v>965655</v>
      </c>
      <c r="H32" s="190">
        <f t="shared" si="7"/>
        <v>1012800</v>
      </c>
      <c r="I32" s="190">
        <f t="shared" si="7"/>
        <v>1076416</v>
      </c>
      <c r="J32" s="190">
        <f t="shared" si="7"/>
        <v>1077265</v>
      </c>
      <c r="K32" s="190">
        <f t="shared" si="7"/>
        <v>1126120</v>
      </c>
      <c r="L32" s="190">
        <f t="shared" si="7"/>
        <v>1177776</v>
      </c>
      <c r="M32" s="381">
        <f t="shared" si="7"/>
        <v>1218882</v>
      </c>
    </row>
    <row r="33" spans="2:13" ht="12.75">
      <c r="B33" s="62"/>
      <c r="C33" s="63"/>
      <c r="D33" s="184"/>
      <c r="E33" s="191"/>
      <c r="F33" s="191"/>
      <c r="G33" s="191"/>
      <c r="H33" s="191"/>
      <c r="I33" s="191"/>
      <c r="J33" s="191"/>
      <c r="K33" s="191"/>
      <c r="L33" s="191"/>
      <c r="M33" s="218"/>
    </row>
    <row r="34" spans="2:13" ht="12.75">
      <c r="B34" s="62"/>
      <c r="C34" s="63"/>
      <c r="D34" s="184"/>
      <c r="E34" s="191"/>
      <c r="F34" s="191"/>
      <c r="G34" s="191"/>
      <c r="H34" s="191"/>
      <c r="I34" s="191"/>
      <c r="J34" s="191"/>
      <c r="K34" s="191"/>
      <c r="L34" s="191"/>
      <c r="M34" s="218"/>
    </row>
    <row r="35" spans="2:13" ht="12.75">
      <c r="B35" s="62"/>
      <c r="C35" s="63"/>
      <c r="D35" s="184"/>
      <c r="E35" s="191"/>
      <c r="F35" s="191"/>
      <c r="G35" s="191"/>
      <c r="H35" s="191"/>
      <c r="I35" s="191"/>
      <c r="J35" s="191"/>
      <c r="K35" s="191"/>
      <c r="L35" s="191"/>
      <c r="M35" s="218"/>
    </row>
    <row r="36" spans="2:13" ht="12.75">
      <c r="B36" s="62"/>
      <c r="C36" s="63" t="str">
        <f>+t_2</f>
        <v>2. Non-university postsecondary</v>
      </c>
      <c r="D36" s="184"/>
      <c r="E36" s="192">
        <f>E9+E13+E20+E27</f>
        <v>529539</v>
      </c>
      <c r="F36" s="192">
        <f aca="true" t="shared" si="8" ref="F36:M36">+F9+F20</f>
        <v>578805</v>
      </c>
      <c r="G36" s="192">
        <f t="shared" si="8"/>
        <v>632685</v>
      </c>
      <c r="H36" s="192">
        <f t="shared" si="8"/>
        <v>679743</v>
      </c>
      <c r="I36" s="192">
        <f t="shared" si="8"/>
        <v>724498</v>
      </c>
      <c r="J36" s="192">
        <f t="shared" si="8"/>
        <v>787437</v>
      </c>
      <c r="K36" s="192">
        <f t="shared" si="8"/>
        <v>826433</v>
      </c>
      <c r="L36" s="192">
        <f t="shared" si="8"/>
        <v>854913</v>
      </c>
      <c r="M36" s="193">
        <f t="shared" si="8"/>
        <v>887950</v>
      </c>
    </row>
    <row r="37" spans="2:13" ht="12.75">
      <c r="B37" s="62"/>
      <c r="C37" s="146"/>
      <c r="D37" s="184"/>
      <c r="E37" s="192"/>
      <c r="F37" s="194"/>
      <c r="G37" s="194"/>
      <c r="H37" s="194"/>
      <c r="I37" s="194"/>
      <c r="J37" s="194"/>
      <c r="K37" s="194"/>
      <c r="L37" s="194"/>
      <c r="M37" s="195"/>
    </row>
    <row r="38" spans="2:13" ht="12.75">
      <c r="B38" s="62"/>
      <c r="C38" s="146"/>
      <c r="D38" s="184"/>
      <c r="E38" s="192"/>
      <c r="F38" s="194"/>
      <c r="G38" s="194"/>
      <c r="H38" s="194"/>
      <c r="I38" s="194"/>
      <c r="J38" s="194"/>
      <c r="K38" s="194"/>
      <c r="L38" s="194"/>
      <c r="M38" s="195"/>
    </row>
    <row r="39" spans="2:13" ht="12.75">
      <c r="B39" s="53"/>
      <c r="C39" s="164"/>
      <c r="D39" s="185"/>
      <c r="E39" s="196"/>
      <c r="F39" s="196"/>
      <c r="G39" s="196"/>
      <c r="H39" s="196"/>
      <c r="I39" s="196"/>
      <c r="J39" s="196"/>
      <c r="K39" s="196"/>
      <c r="L39" s="196"/>
      <c r="M39" s="197"/>
    </row>
    <row r="40" spans="2:13" ht="12.75">
      <c r="B40" s="6"/>
      <c r="C40" s="6"/>
      <c r="D40" s="7"/>
      <c r="E40" s="7"/>
      <c r="F40" s="7"/>
      <c r="G40" s="7"/>
      <c r="H40" s="7"/>
      <c r="I40" s="7"/>
      <c r="J40" s="7"/>
      <c r="K40" s="7"/>
      <c r="L40" s="7"/>
      <c r="M40" s="7"/>
    </row>
    <row r="41" spans="1:13" ht="13.5" thickBot="1">
      <c r="A41"/>
      <c r="B41" s="90" t="s">
        <v>35</v>
      </c>
      <c r="C41" s="52"/>
      <c r="D41" s="154"/>
      <c r="E41" s="18" t="s">
        <v>62</v>
      </c>
      <c r="F41" s="18" t="s">
        <v>61</v>
      </c>
      <c r="G41" s="18" t="s">
        <v>60</v>
      </c>
      <c r="H41" s="18" t="s">
        <v>59</v>
      </c>
      <c r="I41" s="18" t="s">
        <v>58</v>
      </c>
      <c r="J41" s="18" t="s">
        <v>57</v>
      </c>
      <c r="K41" s="18" t="s">
        <v>56</v>
      </c>
      <c r="L41" s="18" t="s">
        <v>55</v>
      </c>
      <c r="M41" s="19" t="s">
        <v>54</v>
      </c>
    </row>
    <row r="42" spans="1:13" ht="29.25" customHeight="1">
      <c r="A42"/>
      <c r="B42" s="120">
        <v>1</v>
      </c>
      <c r="C42" s="121" t="s">
        <v>197</v>
      </c>
      <c r="D42" s="73"/>
      <c r="E42" s="201">
        <f aca="true" t="shared" si="9" ref="E42:M42">+IF(E31=0,"-",E6/E31)</f>
        <v>0.2336082474226804</v>
      </c>
      <c r="F42" s="201">
        <f t="shared" si="9"/>
        <v>0.249794175208479</v>
      </c>
      <c r="G42" s="201">
        <f t="shared" si="9"/>
        <v>0.2634126656406021</v>
      </c>
      <c r="H42" s="201">
        <f t="shared" si="9"/>
        <v>0.28451153087395714</v>
      </c>
      <c r="I42" s="201">
        <f t="shared" si="9"/>
        <v>0.3044648439625657</v>
      </c>
      <c r="J42" s="201">
        <f t="shared" si="9"/>
        <v>0.32467171698212366</v>
      </c>
      <c r="K42" s="201">
        <f t="shared" si="9"/>
        <v>0.3333650866327316</v>
      </c>
      <c r="L42" s="201">
        <f t="shared" si="9"/>
        <v>0.3378736245436464</v>
      </c>
      <c r="M42" s="202">
        <f t="shared" si="9"/>
        <v>0.336347179082148</v>
      </c>
    </row>
    <row r="43" spans="1:13" ht="36" customHeight="1">
      <c r="A43"/>
      <c r="B43" s="122">
        <v>2</v>
      </c>
      <c r="C43" s="123" t="s">
        <v>198</v>
      </c>
      <c r="D43" s="70"/>
      <c r="E43" s="42">
        <f>+IF(E6=0,"-",E7/E6)</f>
        <v>0.5833245072080023</v>
      </c>
      <c r="F43" s="42">
        <f aca="true" t="shared" si="10" ref="F43:M43">+IF(F6=0,"-",F7/F6)</f>
        <v>0.5516706762897621</v>
      </c>
      <c r="G43" s="42">
        <f t="shared" si="10"/>
        <v>0.5328925023098501</v>
      </c>
      <c r="H43" s="42">
        <f t="shared" si="10"/>
        <v>0.5345988354224294</v>
      </c>
      <c r="I43" s="42">
        <f t="shared" si="10"/>
        <v>0.5332062774135305</v>
      </c>
      <c r="J43" s="42">
        <f t="shared" si="10"/>
        <v>0.4816572406411459</v>
      </c>
      <c r="K43" s="42">
        <f t="shared" si="10"/>
        <v>0.4838327088259107</v>
      </c>
      <c r="L43" s="42">
        <f t="shared" si="10"/>
        <v>0.4981144218336847</v>
      </c>
      <c r="M43" s="43">
        <f t="shared" si="10"/>
        <v>0.4962229776737268</v>
      </c>
    </row>
    <row r="44" spans="1:13" ht="33" customHeight="1">
      <c r="A44"/>
      <c r="B44" s="124">
        <v>3</v>
      </c>
      <c r="C44" s="125" t="s">
        <v>199</v>
      </c>
      <c r="D44" s="87"/>
      <c r="E44" s="203">
        <f aca="true" t="shared" si="11" ref="E44:M44">IF((E32)=0,"-",+E7/(E32))</f>
        <v>0.21424133485905944</v>
      </c>
      <c r="F44" s="203">
        <f t="shared" si="11"/>
        <v>0.22461222339763265</v>
      </c>
      <c r="G44" s="203">
        <f t="shared" si="11"/>
        <v>0.23233970724534125</v>
      </c>
      <c r="H44" s="203">
        <f t="shared" si="11"/>
        <v>0.25418147709320693</v>
      </c>
      <c r="I44" s="203">
        <f t="shared" si="11"/>
        <v>0.27160967506986144</v>
      </c>
      <c r="J44" s="203">
        <f t="shared" si="11"/>
        <v>0.27068827075974805</v>
      </c>
      <c r="K44" s="203">
        <f t="shared" si="11"/>
        <v>0.279662025361418</v>
      </c>
      <c r="L44" s="203">
        <f t="shared" si="11"/>
        <v>0.29046355164309684</v>
      </c>
      <c r="M44" s="204">
        <f t="shared" si="11"/>
        <v>0.2884914208266264</v>
      </c>
    </row>
    <row r="45" spans="1:13" ht="22.5" customHeight="1">
      <c r="A45"/>
      <c r="B45" s="36"/>
      <c r="C45" s="11"/>
      <c r="D45" s="155"/>
      <c r="E45" s="11"/>
      <c r="F45" s="11"/>
      <c r="G45" s="11"/>
      <c r="H45" s="11"/>
      <c r="I45" s="11"/>
      <c r="J45" s="11"/>
      <c r="K45" s="11"/>
      <c r="L45" s="11"/>
      <c r="M45" s="11"/>
    </row>
    <row r="46" spans="1:13" ht="11.25" customHeight="1">
      <c r="A46"/>
      <c r="B46" s="77" t="s">
        <v>190</v>
      </c>
      <c r="C46" s="74"/>
      <c r="D46" s="75"/>
      <c r="E46" s="75"/>
      <c r="F46" s="75"/>
      <c r="G46" s="75"/>
      <c r="H46" s="75"/>
      <c r="I46" s="75"/>
      <c r="J46" s="75"/>
      <c r="K46" s="75"/>
      <c r="L46" s="75"/>
      <c r="M46" s="76"/>
    </row>
    <row r="47" spans="1:13" ht="11.25" customHeight="1">
      <c r="A47"/>
      <c r="B47" s="78" t="s">
        <v>191</v>
      </c>
      <c r="C47" s="79" t="s">
        <v>192</v>
      </c>
      <c r="D47" s="80"/>
      <c r="E47" s="80"/>
      <c r="F47" s="80"/>
      <c r="G47" s="80"/>
      <c r="H47" s="80"/>
      <c r="I47" s="80"/>
      <c r="J47" s="80"/>
      <c r="K47" s="80"/>
      <c r="L47" s="80"/>
      <c r="M47" s="81"/>
    </row>
    <row r="48" spans="1:13" ht="13.5" customHeight="1">
      <c r="A48"/>
      <c r="B48" s="72"/>
      <c r="C48" s="475"/>
      <c r="D48" s="476"/>
      <c r="E48" s="476"/>
      <c r="F48" s="476"/>
      <c r="G48" s="476"/>
      <c r="H48" s="476"/>
      <c r="I48" s="476"/>
      <c r="J48" s="476"/>
      <c r="K48" s="476"/>
      <c r="L48" s="476"/>
      <c r="M48" s="477"/>
    </row>
    <row r="49" spans="1:13" ht="13.5" customHeight="1">
      <c r="A49"/>
      <c r="B49" s="69"/>
      <c r="C49" s="478"/>
      <c r="D49" s="479"/>
      <c r="E49" s="479"/>
      <c r="F49" s="479"/>
      <c r="G49" s="479"/>
      <c r="H49" s="479"/>
      <c r="I49" s="479"/>
      <c r="J49" s="479"/>
      <c r="K49" s="479"/>
      <c r="L49" s="479"/>
      <c r="M49" s="480"/>
    </row>
    <row r="50" spans="1:13" ht="13.5" customHeight="1">
      <c r="A50"/>
      <c r="B50" s="71"/>
      <c r="C50" s="472"/>
      <c r="D50" s="473"/>
      <c r="E50" s="473"/>
      <c r="F50" s="473"/>
      <c r="G50" s="473"/>
      <c r="H50" s="473"/>
      <c r="I50" s="473"/>
      <c r="J50" s="473"/>
      <c r="K50" s="473"/>
      <c r="L50" s="473"/>
      <c r="M50" s="474"/>
    </row>
    <row r="51" spans="1:13" ht="22.5" customHeight="1">
      <c r="A51"/>
      <c r="B51" s="36"/>
      <c r="C51" s="11"/>
      <c r="D51" s="155"/>
      <c r="E51" s="11"/>
      <c r="F51" s="11"/>
      <c r="G51" s="11"/>
      <c r="H51" s="11"/>
      <c r="I51" s="11"/>
      <c r="J51" s="11"/>
      <c r="K51" s="11"/>
      <c r="L51" s="11"/>
      <c r="M51" s="11"/>
    </row>
    <row r="52" spans="1:13" ht="22.5" customHeight="1">
      <c r="A52"/>
      <c r="B52" s="36"/>
      <c r="C52" s="11"/>
      <c r="D52" s="155"/>
      <c r="E52" s="11"/>
      <c r="F52" s="11"/>
      <c r="G52" s="11"/>
      <c r="H52" s="11"/>
      <c r="I52" s="11"/>
      <c r="J52" s="11"/>
      <c r="K52" s="11"/>
      <c r="L52" s="11"/>
      <c r="M52" s="11"/>
    </row>
    <row r="53" spans="1:13" ht="22.5" customHeight="1">
      <c r="A53"/>
      <c r="B53" s="36"/>
      <c r="C53" s="11"/>
      <c r="D53" s="155"/>
      <c r="E53" s="11"/>
      <c r="F53" s="11"/>
      <c r="G53" s="11"/>
      <c r="H53" s="11"/>
      <c r="I53" s="11"/>
      <c r="J53" s="11"/>
      <c r="K53" s="11"/>
      <c r="L53" s="11"/>
      <c r="M53" s="11"/>
    </row>
    <row r="54" spans="1:13" ht="22.5" customHeight="1">
      <c r="A54"/>
      <c r="B54" s="36"/>
      <c r="C54" s="11"/>
      <c r="D54" s="155"/>
      <c r="E54" s="11"/>
      <c r="F54" s="11"/>
      <c r="G54" s="11"/>
      <c r="H54" s="11"/>
      <c r="I54" s="11"/>
      <c r="J54" s="11"/>
      <c r="K54" s="11"/>
      <c r="L54" s="11"/>
      <c r="M54" s="11"/>
    </row>
    <row r="55" spans="1:13" ht="22.5" customHeight="1">
      <c r="A55"/>
      <c r="B55" s="36"/>
      <c r="C55" s="11"/>
      <c r="D55" s="155"/>
      <c r="E55" s="11"/>
      <c r="F55" s="11"/>
      <c r="G55" s="11"/>
      <c r="H55" s="11"/>
      <c r="I55" s="11"/>
      <c r="J55" s="11"/>
      <c r="K55" s="11"/>
      <c r="L55" s="11"/>
      <c r="M55" s="11"/>
    </row>
    <row r="56" spans="1:13" ht="22.5" customHeight="1">
      <c r="A56"/>
      <c r="B56" s="36"/>
      <c r="C56" s="11"/>
      <c r="D56" s="155"/>
      <c r="E56" s="11"/>
      <c r="F56" s="11"/>
      <c r="G56" s="11"/>
      <c r="H56" s="11"/>
      <c r="I56" s="11"/>
      <c r="J56" s="11"/>
      <c r="K56" s="11"/>
      <c r="L56" s="11"/>
      <c r="M56" s="11"/>
    </row>
    <row r="57" spans="1:13" ht="22.5" customHeight="1">
      <c r="A57"/>
      <c r="B57" s="36"/>
      <c r="C57" s="11"/>
      <c r="D57" s="155"/>
      <c r="E57" s="11"/>
      <c r="F57" s="11"/>
      <c r="G57" s="11"/>
      <c r="H57" s="11"/>
      <c r="I57" s="11"/>
      <c r="J57" s="11"/>
      <c r="K57" s="11"/>
      <c r="L57" s="11"/>
      <c r="M57" s="11"/>
    </row>
    <row r="60" spans="2:13" ht="15">
      <c r="B60" s="55" t="str">
        <f>+Index!B10</f>
        <v>II.2. Enrollments by gender</v>
      </c>
      <c r="C60" s="56"/>
      <c r="D60" s="57"/>
      <c r="E60" s="57"/>
      <c r="F60" s="57"/>
      <c r="G60" s="57"/>
      <c r="H60" s="57"/>
      <c r="I60" s="57"/>
      <c r="J60" s="57"/>
      <c r="K60" s="57"/>
      <c r="L60" s="57"/>
      <c r="M60" s="58"/>
    </row>
    <row r="61" spans="2:13" ht="12.75">
      <c r="B61" s="6"/>
      <c r="C61" s="6"/>
      <c r="D61" s="7"/>
      <c r="E61" s="7"/>
      <c r="F61" s="7"/>
      <c r="G61" s="7"/>
      <c r="H61" s="7"/>
      <c r="I61" s="7"/>
      <c r="J61" s="7"/>
      <c r="K61" s="7"/>
      <c r="L61" s="7"/>
      <c r="M61" s="7"/>
    </row>
    <row r="62" spans="1:13" s="311" customFormat="1" ht="13.5" thickBot="1">
      <c r="A62" s="309"/>
      <c r="B62" s="17" t="s">
        <v>156</v>
      </c>
      <c r="C62" s="20"/>
      <c r="D62" s="310" t="s">
        <v>188</v>
      </c>
      <c r="E62" s="18" t="s">
        <v>62</v>
      </c>
      <c r="F62" s="18" t="s">
        <v>61</v>
      </c>
      <c r="G62" s="18" t="s">
        <v>60</v>
      </c>
      <c r="H62" s="18" t="s">
        <v>59</v>
      </c>
      <c r="I62" s="18" t="s">
        <v>58</v>
      </c>
      <c r="J62" s="18" t="s">
        <v>57</v>
      </c>
      <c r="K62" s="18" t="s">
        <v>56</v>
      </c>
      <c r="L62" s="18" t="s">
        <v>55</v>
      </c>
      <c r="M62" s="19" t="s">
        <v>54</v>
      </c>
    </row>
    <row r="63" spans="2:15" ht="12.75">
      <c r="B63" s="27" t="str">
        <f>+ca_1</f>
        <v>A. Private Institutions</v>
      </c>
      <c r="C63" s="21"/>
      <c r="D63" s="157"/>
      <c r="E63" s="186">
        <f>SUM(E64:E66)</f>
        <v>297185</v>
      </c>
      <c r="F63" s="186">
        <f aca="true" t="shared" si="12" ref="F63:L63">+F64+F65</f>
        <v>319500</v>
      </c>
      <c r="G63" s="186">
        <f t="shared" si="12"/>
        <v>355113</v>
      </c>
      <c r="H63" s="186">
        <f t="shared" si="12"/>
        <v>408901</v>
      </c>
      <c r="I63" s="186">
        <f t="shared" si="12"/>
        <v>466677</v>
      </c>
      <c r="J63" s="186">
        <f t="shared" si="12"/>
        <v>522507</v>
      </c>
      <c r="K63" s="186">
        <f t="shared" si="12"/>
        <v>576931</v>
      </c>
      <c r="L63" s="186">
        <f t="shared" si="12"/>
        <v>620533</v>
      </c>
      <c r="M63" s="187"/>
      <c r="O63" s="231"/>
    </row>
    <row r="64" spans="1:13" s="297" customFormat="1" ht="12.75">
      <c r="A64" s="2"/>
      <c r="B64" s="62"/>
      <c r="C64" s="63" t="str">
        <f>+s_1</f>
        <v>1. Male</v>
      </c>
      <c r="D64" s="151"/>
      <c r="E64" s="226">
        <v>154027</v>
      </c>
      <c r="F64" s="303">
        <v>165835</v>
      </c>
      <c r="G64" s="303">
        <v>183894</v>
      </c>
      <c r="H64" s="303">
        <v>208544</v>
      </c>
      <c r="I64" s="303">
        <v>234763</v>
      </c>
      <c r="J64" s="303">
        <v>259917</v>
      </c>
      <c r="K64" s="303">
        <v>284304</v>
      </c>
      <c r="L64" s="303">
        <v>301171</v>
      </c>
      <c r="M64" s="304"/>
    </row>
    <row r="65" spans="1:13" s="297" customFormat="1" ht="12.75">
      <c r="A65" s="2"/>
      <c r="B65" s="62"/>
      <c r="C65" s="63" t="str">
        <f>+s_2</f>
        <v>2. Female</v>
      </c>
      <c r="D65" s="151"/>
      <c r="E65" s="104">
        <v>143158</v>
      </c>
      <c r="F65" s="105">
        <v>153665</v>
      </c>
      <c r="G65" s="105">
        <v>171219</v>
      </c>
      <c r="H65" s="105">
        <v>200357</v>
      </c>
      <c r="I65" s="105">
        <v>231914</v>
      </c>
      <c r="J65" s="105">
        <v>262590</v>
      </c>
      <c r="K65" s="105">
        <v>292627</v>
      </c>
      <c r="L65" s="105">
        <v>319362</v>
      </c>
      <c r="M65" s="106"/>
    </row>
    <row r="66" spans="1:13" s="297" customFormat="1" ht="12.75">
      <c r="A66" s="2"/>
      <c r="B66" s="62"/>
      <c r="C66" s="63"/>
      <c r="D66" s="151"/>
      <c r="E66" s="99"/>
      <c r="F66" s="101"/>
      <c r="G66" s="101"/>
      <c r="H66" s="101"/>
      <c r="I66" s="101"/>
      <c r="J66" s="101"/>
      <c r="K66" s="101"/>
      <c r="L66" s="101"/>
      <c r="M66" s="102"/>
    </row>
    <row r="67" spans="1:13" s="297" customFormat="1" ht="12.75">
      <c r="A67" s="2"/>
      <c r="B67" s="28" t="str">
        <f>+ca_2</f>
        <v>B. Public Institutions</v>
      </c>
      <c r="C67" s="22"/>
      <c r="D67" s="148"/>
      <c r="E67" s="188">
        <f>SUM(E68:E70)</f>
        <v>989448</v>
      </c>
      <c r="F67" s="188">
        <f aca="true" t="shared" si="13" ref="F67:L67">+F68+F69</f>
        <v>990729</v>
      </c>
      <c r="G67" s="188">
        <f t="shared" si="13"/>
        <v>1036935</v>
      </c>
      <c r="H67" s="188">
        <f t="shared" si="13"/>
        <v>1073098</v>
      </c>
      <c r="I67" s="188">
        <f t="shared" si="13"/>
        <v>1118731</v>
      </c>
      <c r="J67" s="188">
        <f t="shared" si="13"/>
        <v>1138466</v>
      </c>
      <c r="K67" s="188">
        <f t="shared" si="13"/>
        <v>1195038</v>
      </c>
      <c r="L67" s="188">
        <f t="shared" si="13"/>
        <v>1244942</v>
      </c>
      <c r="M67" s="110"/>
    </row>
    <row r="68" spans="1:13" s="297" customFormat="1" ht="12.75">
      <c r="A68" s="2"/>
      <c r="B68" s="62"/>
      <c r="C68" s="63" t="str">
        <f>+s_1</f>
        <v>1. Male</v>
      </c>
      <c r="D68" s="151"/>
      <c r="E68" s="226">
        <v>543677</v>
      </c>
      <c r="F68" s="303">
        <v>543229</v>
      </c>
      <c r="G68" s="303">
        <v>565318</v>
      </c>
      <c r="H68" s="303">
        <v>583155</v>
      </c>
      <c r="I68" s="303">
        <v>602338</v>
      </c>
      <c r="J68" s="303">
        <v>607663</v>
      </c>
      <c r="K68" s="303">
        <v>633717</v>
      </c>
      <c r="L68" s="303">
        <v>655336</v>
      </c>
      <c r="M68" s="304"/>
    </row>
    <row r="69" spans="1:13" s="297" customFormat="1" ht="12.75">
      <c r="A69" s="2"/>
      <c r="B69" s="62"/>
      <c r="C69" s="63" t="str">
        <f>+s_2</f>
        <v>2. Female</v>
      </c>
      <c r="D69" s="151"/>
      <c r="E69" s="104">
        <v>445771</v>
      </c>
      <c r="F69" s="105">
        <v>447500</v>
      </c>
      <c r="G69" s="105">
        <v>471617</v>
      </c>
      <c r="H69" s="105">
        <v>489943</v>
      </c>
      <c r="I69" s="105">
        <v>516393</v>
      </c>
      <c r="J69" s="105">
        <v>530803</v>
      </c>
      <c r="K69" s="105">
        <v>561321</v>
      </c>
      <c r="L69" s="105">
        <v>589606</v>
      </c>
      <c r="M69" s="106"/>
    </row>
    <row r="70" spans="2:13" ht="12.75">
      <c r="B70" s="62"/>
      <c r="C70" s="63"/>
      <c r="D70" s="151"/>
      <c r="E70" s="210"/>
      <c r="F70" s="211"/>
      <c r="G70" s="211"/>
      <c r="H70" s="211"/>
      <c r="I70" s="211"/>
      <c r="J70" s="211"/>
      <c r="K70" s="211"/>
      <c r="L70" s="211"/>
      <c r="M70" s="212"/>
    </row>
    <row r="71" spans="2:13" ht="12.75">
      <c r="B71" s="28" t="str">
        <f>+ca_3</f>
        <v>C.Total (private and public) </v>
      </c>
      <c r="C71" s="22"/>
      <c r="D71" s="148"/>
      <c r="E71" s="188">
        <f>SUM(E72:E74)</f>
        <v>1286633</v>
      </c>
      <c r="F71" s="188">
        <f aca="true" t="shared" si="14" ref="F71:L71">+F63+F67</f>
        <v>1310229</v>
      </c>
      <c r="G71" s="188">
        <f t="shared" si="14"/>
        <v>1392048</v>
      </c>
      <c r="H71" s="188">
        <f t="shared" si="14"/>
        <v>1481999</v>
      </c>
      <c r="I71" s="188">
        <f t="shared" si="14"/>
        <v>1585408</v>
      </c>
      <c r="J71" s="188">
        <f t="shared" si="14"/>
        <v>1660973</v>
      </c>
      <c r="K71" s="188">
        <f t="shared" si="14"/>
        <v>1771969</v>
      </c>
      <c r="L71" s="188">
        <f t="shared" si="14"/>
        <v>1865475</v>
      </c>
      <c r="M71" s="110"/>
    </row>
    <row r="72" spans="2:13" ht="12.75">
      <c r="B72" s="62"/>
      <c r="C72" s="63" t="str">
        <f>+s_1</f>
        <v>1. Male</v>
      </c>
      <c r="D72" s="152"/>
      <c r="E72" s="191">
        <f>+E64+E68</f>
        <v>697704</v>
      </c>
      <c r="F72" s="191">
        <f aca="true" t="shared" si="15" ref="F72:L72">+F64+F68</f>
        <v>709064</v>
      </c>
      <c r="G72" s="191">
        <f t="shared" si="15"/>
        <v>749212</v>
      </c>
      <c r="H72" s="191">
        <f t="shared" si="15"/>
        <v>791699</v>
      </c>
      <c r="I72" s="191">
        <f t="shared" si="15"/>
        <v>837101</v>
      </c>
      <c r="J72" s="191">
        <f t="shared" si="15"/>
        <v>867580</v>
      </c>
      <c r="K72" s="191">
        <f t="shared" si="15"/>
        <v>918021</v>
      </c>
      <c r="L72" s="191">
        <f t="shared" si="15"/>
        <v>956507</v>
      </c>
      <c r="M72" s="191"/>
    </row>
    <row r="73" spans="2:13" ht="12.75">
      <c r="B73" s="62"/>
      <c r="C73" s="63" t="str">
        <f>+s_2</f>
        <v>2. Female</v>
      </c>
      <c r="D73" s="152"/>
      <c r="E73" s="192">
        <f>+E65+E69</f>
        <v>588929</v>
      </c>
      <c r="F73" s="192">
        <f aca="true" t="shared" si="16" ref="F73:L73">+F65+F69</f>
        <v>601165</v>
      </c>
      <c r="G73" s="192">
        <f t="shared" si="16"/>
        <v>642836</v>
      </c>
      <c r="H73" s="192">
        <f t="shared" si="16"/>
        <v>690300</v>
      </c>
      <c r="I73" s="192">
        <f t="shared" si="16"/>
        <v>748307</v>
      </c>
      <c r="J73" s="192">
        <f t="shared" si="16"/>
        <v>793393</v>
      </c>
      <c r="K73" s="192">
        <f t="shared" si="16"/>
        <v>853948</v>
      </c>
      <c r="L73" s="192">
        <f t="shared" si="16"/>
        <v>908968</v>
      </c>
      <c r="M73" s="192"/>
    </row>
    <row r="74" spans="2:13" ht="12.75">
      <c r="B74" s="64"/>
      <c r="C74" s="65"/>
      <c r="D74" s="158"/>
      <c r="E74" s="213"/>
      <c r="F74" s="214"/>
      <c r="G74" s="214"/>
      <c r="H74" s="214"/>
      <c r="I74" s="214"/>
      <c r="J74" s="214"/>
      <c r="K74" s="214"/>
      <c r="L74" s="214"/>
      <c r="M74" s="215"/>
    </row>
    <row r="75" spans="2:13" ht="12.75">
      <c r="B75" s="61"/>
      <c r="C75" s="61"/>
      <c r="D75" s="29"/>
      <c r="E75" s="29"/>
      <c r="F75" s="29"/>
      <c r="G75" s="29"/>
      <c r="H75" s="29"/>
      <c r="I75" s="29"/>
      <c r="J75" s="29"/>
      <c r="K75" s="29"/>
      <c r="L75" s="29"/>
      <c r="M75" s="29"/>
    </row>
    <row r="76" spans="1:13" ht="12.75">
      <c r="A76"/>
      <c r="B76" s="90" t="s">
        <v>35</v>
      </c>
      <c r="C76" s="91"/>
      <c r="D76" s="153"/>
      <c r="E76" s="92" t="s">
        <v>62</v>
      </c>
      <c r="F76" s="92" t="s">
        <v>61</v>
      </c>
      <c r="G76" s="92" t="s">
        <v>60</v>
      </c>
      <c r="H76" s="92" t="s">
        <v>59</v>
      </c>
      <c r="I76" s="92" t="s">
        <v>58</v>
      </c>
      <c r="J76" s="92" t="s">
        <v>57</v>
      </c>
      <c r="K76" s="92" t="s">
        <v>56</v>
      </c>
      <c r="L76" s="92" t="s">
        <v>55</v>
      </c>
      <c r="M76" s="93" t="s">
        <v>54</v>
      </c>
    </row>
    <row r="77" spans="1:13" ht="26.25" customHeight="1">
      <c r="A77"/>
      <c r="B77" s="47">
        <v>1</v>
      </c>
      <c r="C77" s="48" t="s">
        <v>200</v>
      </c>
      <c r="D77" s="159"/>
      <c r="E77" s="201">
        <f>+IF(E71&gt;0,E73/E71,"-")</f>
        <v>0.4577288162203208</v>
      </c>
      <c r="F77" s="201">
        <f aca="true" t="shared" si="17" ref="F77:M77">+IF(F71&gt;0,F73/F71,"-")</f>
        <v>0.45882437344922145</v>
      </c>
      <c r="G77" s="201">
        <f t="shared" si="17"/>
        <v>0.4617915474179051</v>
      </c>
      <c r="H77" s="201">
        <f t="shared" si="17"/>
        <v>0.4657897879823131</v>
      </c>
      <c r="I77" s="201">
        <f t="shared" si="17"/>
        <v>0.4719964829242693</v>
      </c>
      <c r="J77" s="201">
        <f t="shared" si="17"/>
        <v>0.47766760808273223</v>
      </c>
      <c r="K77" s="201">
        <f t="shared" si="17"/>
        <v>0.4819203947698859</v>
      </c>
      <c r="L77" s="201">
        <f t="shared" si="17"/>
        <v>0.48725820501480854</v>
      </c>
      <c r="M77" s="202" t="str">
        <f t="shared" si="17"/>
        <v>-</v>
      </c>
    </row>
    <row r="78" spans="1:13" ht="31.5">
      <c r="A78"/>
      <c r="B78" s="37">
        <v>2</v>
      </c>
      <c r="C78" s="41" t="s">
        <v>201</v>
      </c>
      <c r="D78" s="70"/>
      <c r="E78" s="216">
        <f>+IF(E63&gt;0,E65/E63,"-")</f>
        <v>0.48171341083836666</v>
      </c>
      <c r="F78" s="216">
        <f aca="true" t="shared" si="18" ref="F78:M78">+IF(F63&gt;0,F65/F63,"-")</f>
        <v>0.4809546165884194</v>
      </c>
      <c r="G78" s="216">
        <f t="shared" si="18"/>
        <v>0.4821535680191939</v>
      </c>
      <c r="H78" s="216">
        <f t="shared" si="18"/>
        <v>0.4899890193469813</v>
      </c>
      <c r="I78" s="216">
        <f t="shared" si="18"/>
        <v>0.4969475675895748</v>
      </c>
      <c r="J78" s="216">
        <f t="shared" si="18"/>
        <v>0.502557860468855</v>
      </c>
      <c r="K78" s="216">
        <f t="shared" si="18"/>
        <v>0.5072131676058316</v>
      </c>
      <c r="L78" s="216">
        <f t="shared" si="18"/>
        <v>0.5146575605165237</v>
      </c>
      <c r="M78" s="217" t="str">
        <f t="shared" si="18"/>
        <v>-</v>
      </c>
    </row>
    <row r="79" spans="1:13" ht="33.75" customHeight="1">
      <c r="A79"/>
      <c r="B79" s="44">
        <v>3</v>
      </c>
      <c r="C79" s="205" t="s">
        <v>202</v>
      </c>
      <c r="D79" s="87"/>
      <c r="E79" s="203">
        <f>+IF(E67&gt;0,E69/E67,"-")</f>
        <v>0.4505249391579952</v>
      </c>
      <c r="F79" s="203">
        <f aca="true" t="shared" si="19" ref="F79:M79">+IF(F67&gt;0,F69/F67,"-")</f>
        <v>0.4516875956997322</v>
      </c>
      <c r="G79" s="203">
        <f t="shared" si="19"/>
        <v>0.45481828658498363</v>
      </c>
      <c r="H79" s="203">
        <f t="shared" si="19"/>
        <v>0.4565687383631318</v>
      </c>
      <c r="I79" s="203">
        <f t="shared" si="19"/>
        <v>0.46158817445838185</v>
      </c>
      <c r="J79" s="203">
        <f t="shared" si="19"/>
        <v>0.4662440512057453</v>
      </c>
      <c r="K79" s="203">
        <f t="shared" si="19"/>
        <v>0.469709749815487</v>
      </c>
      <c r="L79" s="203">
        <f t="shared" si="19"/>
        <v>0.47360117981399935</v>
      </c>
      <c r="M79" s="204" t="str">
        <f t="shared" si="19"/>
        <v>-</v>
      </c>
    </row>
    <row r="80" spans="2:13" ht="12.75">
      <c r="B80" s="8"/>
      <c r="C80" s="6"/>
      <c r="D80" s="7"/>
      <c r="E80" s="7"/>
      <c r="F80" s="7"/>
      <c r="G80" s="7"/>
      <c r="H80" s="7"/>
      <c r="I80" s="7"/>
      <c r="J80" s="7"/>
      <c r="K80" s="7"/>
      <c r="L80" s="7"/>
      <c r="M80" s="7"/>
    </row>
    <row r="81" spans="1:13" ht="11.25" customHeight="1">
      <c r="A81"/>
      <c r="B81" s="77" t="s">
        <v>190</v>
      </c>
      <c r="C81" s="74"/>
      <c r="D81" s="75"/>
      <c r="E81" s="75"/>
      <c r="F81" s="75"/>
      <c r="G81" s="75"/>
      <c r="H81" s="75"/>
      <c r="I81" s="75"/>
      <c r="J81" s="75"/>
      <c r="K81" s="75"/>
      <c r="L81" s="75"/>
      <c r="M81" s="76"/>
    </row>
    <row r="82" spans="1:13" ht="11.25" customHeight="1">
      <c r="A82"/>
      <c r="B82" s="78" t="s">
        <v>191</v>
      </c>
      <c r="C82" s="79" t="s">
        <v>192</v>
      </c>
      <c r="D82" s="80"/>
      <c r="E82" s="80"/>
      <c r="F82" s="80"/>
      <c r="G82" s="80"/>
      <c r="H82" s="80"/>
      <c r="I82" s="80"/>
      <c r="J82" s="80"/>
      <c r="K82" s="80"/>
      <c r="L82" s="80"/>
      <c r="M82" s="81"/>
    </row>
    <row r="83" spans="1:13" ht="13.5" customHeight="1">
      <c r="A83"/>
      <c r="B83" s="72"/>
      <c r="C83" s="475"/>
      <c r="D83" s="476"/>
      <c r="E83" s="476"/>
      <c r="F83" s="476"/>
      <c r="G83" s="476"/>
      <c r="H83" s="476"/>
      <c r="I83" s="476"/>
      <c r="J83" s="476"/>
      <c r="K83" s="476"/>
      <c r="L83" s="476"/>
      <c r="M83" s="477"/>
    </row>
    <row r="84" spans="1:13" ht="13.5" customHeight="1">
      <c r="A84"/>
      <c r="B84" s="69"/>
      <c r="C84" s="478"/>
      <c r="D84" s="481"/>
      <c r="E84" s="481"/>
      <c r="F84" s="481"/>
      <c r="G84" s="481"/>
      <c r="H84" s="481"/>
      <c r="I84" s="481"/>
      <c r="J84" s="481"/>
      <c r="K84" s="481"/>
      <c r="L84" s="481"/>
      <c r="M84" s="462"/>
    </row>
    <row r="85" spans="1:13" ht="13.5" customHeight="1">
      <c r="A85"/>
      <c r="B85" s="71"/>
      <c r="C85" s="472"/>
      <c r="D85" s="473"/>
      <c r="E85" s="473"/>
      <c r="F85" s="473"/>
      <c r="G85" s="473"/>
      <c r="H85" s="473"/>
      <c r="I85" s="473"/>
      <c r="J85" s="473"/>
      <c r="K85" s="473"/>
      <c r="L85" s="473"/>
      <c r="M85" s="474"/>
    </row>
    <row r="100" spans="2:13" ht="15">
      <c r="B100" s="55" t="str">
        <f>+Index!B11</f>
        <v>II.3. Enrollments by geographical distribution</v>
      </c>
      <c r="C100" s="56"/>
      <c r="D100" s="57"/>
      <c r="E100" s="57"/>
      <c r="F100" s="57"/>
      <c r="G100" s="57"/>
      <c r="H100" s="57"/>
      <c r="I100" s="57"/>
      <c r="J100" s="57"/>
      <c r="K100" s="57"/>
      <c r="L100" s="57"/>
      <c r="M100" s="58"/>
    </row>
    <row r="101" spans="2:13" ht="12.75">
      <c r="B101" s="6"/>
      <c r="C101" s="6"/>
      <c r="D101" s="7"/>
      <c r="E101" s="7"/>
      <c r="F101" s="7"/>
      <c r="G101" s="7"/>
      <c r="H101" s="7"/>
      <c r="I101" s="7"/>
      <c r="J101" s="7"/>
      <c r="K101" s="7"/>
      <c r="L101" s="7"/>
      <c r="M101" s="7"/>
    </row>
    <row r="102" spans="1:13" s="311" customFormat="1" ht="13.5" thickBot="1">
      <c r="A102" s="309"/>
      <c r="B102" s="17" t="s">
        <v>156</v>
      </c>
      <c r="C102" s="20"/>
      <c r="D102" s="310" t="s">
        <v>188</v>
      </c>
      <c r="E102" s="18" t="s">
        <v>62</v>
      </c>
      <c r="F102" s="18" t="s">
        <v>61</v>
      </c>
      <c r="G102" s="18" t="s">
        <v>60</v>
      </c>
      <c r="H102" s="18" t="s">
        <v>59</v>
      </c>
      <c r="I102" s="18" t="s">
        <v>58</v>
      </c>
      <c r="J102" s="18" t="s">
        <v>57</v>
      </c>
      <c r="K102" s="18" t="s">
        <v>56</v>
      </c>
      <c r="L102" s="18" t="s">
        <v>55</v>
      </c>
      <c r="M102" s="19" t="s">
        <v>54</v>
      </c>
    </row>
    <row r="103" spans="2:13" ht="15">
      <c r="B103" s="27" t="str">
        <f>+ca_1</f>
        <v>A. Private Institutions</v>
      </c>
      <c r="C103" s="67"/>
      <c r="D103" s="244" t="s">
        <v>46</v>
      </c>
      <c r="E103" s="186">
        <f>SUM(E104:E105)</f>
        <v>298269</v>
      </c>
      <c r="F103" s="186">
        <f aca="true" t="shared" si="20" ref="F103:M103">SUM(F104:F105)</f>
        <v>319216</v>
      </c>
      <c r="G103" s="186">
        <f t="shared" si="20"/>
        <v>357781</v>
      </c>
      <c r="H103" s="186">
        <f t="shared" si="20"/>
        <v>411673</v>
      </c>
      <c r="I103" s="186">
        <f t="shared" si="20"/>
        <v>469124</v>
      </c>
      <c r="J103" s="186">
        <f t="shared" si="20"/>
        <v>525058</v>
      </c>
      <c r="K103" s="186">
        <f t="shared" si="20"/>
        <v>577189</v>
      </c>
      <c r="L103" s="186">
        <f t="shared" si="20"/>
        <v>620897</v>
      </c>
      <c r="M103" s="187">
        <f t="shared" si="20"/>
        <v>648769</v>
      </c>
    </row>
    <row r="104" spans="1:13" s="297" customFormat="1" ht="15">
      <c r="A104" s="2"/>
      <c r="B104" s="62"/>
      <c r="C104" s="60" t="str">
        <f>+ge_1</f>
        <v>1. Capital city</v>
      </c>
      <c r="D104" s="245"/>
      <c r="E104" s="391">
        <v>98125</v>
      </c>
      <c r="F104" s="392">
        <v>100493</v>
      </c>
      <c r="G104" s="392">
        <v>109126</v>
      </c>
      <c r="H104" s="392">
        <v>114215</v>
      </c>
      <c r="I104" s="392">
        <v>117250</v>
      </c>
      <c r="J104" s="392">
        <v>120570</v>
      </c>
      <c r="K104" s="392">
        <v>121412</v>
      </c>
      <c r="L104" s="392">
        <v>128773</v>
      </c>
      <c r="M104" s="393">
        <v>133756</v>
      </c>
    </row>
    <row r="105" spans="1:13" s="297" customFormat="1" ht="12.75">
      <c r="A105" s="2"/>
      <c r="B105" s="62"/>
      <c r="C105" s="60" t="str">
        <f>+ge_2</f>
        <v>2. Non capital city</v>
      </c>
      <c r="D105" s="180"/>
      <c r="E105" s="339">
        <v>200144</v>
      </c>
      <c r="F105" s="340">
        <v>218723</v>
      </c>
      <c r="G105" s="340">
        <v>248655</v>
      </c>
      <c r="H105" s="340">
        <v>297458</v>
      </c>
      <c r="I105" s="340">
        <v>351874</v>
      </c>
      <c r="J105" s="340">
        <v>404488</v>
      </c>
      <c r="K105" s="340">
        <v>455777</v>
      </c>
      <c r="L105" s="340">
        <v>492124</v>
      </c>
      <c r="M105" s="341">
        <v>515013</v>
      </c>
    </row>
    <row r="106" spans="1:13" s="297" customFormat="1" ht="12.75">
      <c r="A106" s="2"/>
      <c r="B106" s="62"/>
      <c r="C106" s="60"/>
      <c r="D106" s="180"/>
      <c r="E106" s="388"/>
      <c r="F106" s="389"/>
      <c r="G106" s="389"/>
      <c r="H106" s="389"/>
      <c r="I106" s="389"/>
      <c r="J106" s="389"/>
      <c r="K106" s="389"/>
      <c r="L106" s="389"/>
      <c r="M106" s="390"/>
    </row>
    <row r="107" spans="1:13" s="297" customFormat="1" ht="12.75">
      <c r="A107" s="2"/>
      <c r="B107" s="28" t="str">
        <f>+ca_2</f>
        <v>B. Public Institutions</v>
      </c>
      <c r="C107" s="68"/>
      <c r="D107" s="181"/>
      <c r="E107" s="317">
        <f>SUM(E108:E109)</f>
        <v>996777</v>
      </c>
      <c r="F107" s="317">
        <f aca="true" t="shared" si="21" ref="F107:M107">SUM(F108:F109)</f>
        <v>1010452</v>
      </c>
      <c r="G107" s="317">
        <f t="shared" si="21"/>
        <v>1056262</v>
      </c>
      <c r="H107" s="317">
        <f t="shared" si="21"/>
        <v>1104420</v>
      </c>
      <c r="I107" s="317">
        <f t="shared" si="21"/>
        <v>1160034</v>
      </c>
      <c r="J107" s="317">
        <f t="shared" si="21"/>
        <v>1192959</v>
      </c>
      <c r="K107" s="317">
        <f t="shared" si="21"/>
        <v>1253313</v>
      </c>
      <c r="L107" s="317">
        <f t="shared" si="21"/>
        <v>1310734</v>
      </c>
      <c r="M107" s="318">
        <f t="shared" si="21"/>
        <v>1374835</v>
      </c>
    </row>
    <row r="108" spans="1:14" s="297" customFormat="1" ht="12.75">
      <c r="A108" s="2"/>
      <c r="B108" s="62"/>
      <c r="C108" s="60" t="str">
        <f>+ge_1</f>
        <v>1. Capital city</v>
      </c>
      <c r="D108" s="180"/>
      <c r="E108" s="385">
        <v>191579</v>
      </c>
      <c r="F108" s="386">
        <v>197497</v>
      </c>
      <c r="G108" s="386">
        <v>206790</v>
      </c>
      <c r="H108" s="386">
        <v>210999</v>
      </c>
      <c r="I108" s="386">
        <v>212494</v>
      </c>
      <c r="J108" s="386">
        <v>216125</v>
      </c>
      <c r="K108" s="386">
        <v>207124</v>
      </c>
      <c r="L108" s="386">
        <v>215133</v>
      </c>
      <c r="M108" s="387">
        <v>217989</v>
      </c>
      <c r="N108"/>
    </row>
    <row r="109" spans="1:13" s="297" customFormat="1" ht="12.75">
      <c r="A109" s="2"/>
      <c r="B109" s="62"/>
      <c r="C109" s="60" t="str">
        <f>+ge_2</f>
        <v>2. Non capital city</v>
      </c>
      <c r="D109" s="180"/>
      <c r="E109" s="339">
        <v>805198</v>
      </c>
      <c r="F109" s="340">
        <v>812955</v>
      </c>
      <c r="G109" s="340">
        <v>849472</v>
      </c>
      <c r="H109" s="340">
        <v>893421</v>
      </c>
      <c r="I109" s="340">
        <v>947540</v>
      </c>
      <c r="J109" s="340">
        <v>976834</v>
      </c>
      <c r="K109" s="340">
        <v>1046189</v>
      </c>
      <c r="L109" s="340">
        <v>1095601</v>
      </c>
      <c r="M109" s="341">
        <v>1156846</v>
      </c>
    </row>
    <row r="110" spans="2:13" ht="12.75">
      <c r="B110" s="62"/>
      <c r="C110" s="60"/>
      <c r="D110" s="180"/>
      <c r="E110" s="394"/>
      <c r="F110" s="395"/>
      <c r="G110" s="395"/>
      <c r="H110" s="395"/>
      <c r="I110" s="395"/>
      <c r="J110" s="395"/>
      <c r="K110" s="395"/>
      <c r="L110" s="395"/>
      <c r="M110" s="396"/>
    </row>
    <row r="111" spans="2:13" ht="12.75">
      <c r="B111" s="28" t="str">
        <f>+ca_3</f>
        <v>C.Total (private and public) </v>
      </c>
      <c r="C111" s="68"/>
      <c r="D111" s="181"/>
      <c r="E111" s="317">
        <f>SUM(E112:E114)</f>
        <v>1295046</v>
      </c>
      <c r="F111" s="317">
        <f aca="true" t="shared" si="22" ref="F111:M111">SUM(F112:F114)</f>
        <v>1329668</v>
      </c>
      <c r="G111" s="317">
        <f t="shared" si="22"/>
        <v>1414043</v>
      </c>
      <c r="H111" s="317">
        <f t="shared" si="22"/>
        <v>1516093</v>
      </c>
      <c r="I111" s="317">
        <f t="shared" si="22"/>
        <v>1629158</v>
      </c>
      <c r="J111" s="317">
        <f t="shared" si="22"/>
        <v>1718017</v>
      </c>
      <c r="K111" s="317">
        <f t="shared" si="22"/>
        <v>1830502</v>
      </c>
      <c r="L111" s="317">
        <f t="shared" si="22"/>
        <v>1931631</v>
      </c>
      <c r="M111" s="318">
        <f t="shared" si="22"/>
        <v>2023604</v>
      </c>
    </row>
    <row r="112" spans="2:13" ht="12.75">
      <c r="B112" s="62"/>
      <c r="C112" s="60" t="str">
        <f>+ge_1</f>
        <v>1. Capital city</v>
      </c>
      <c r="D112" s="184"/>
      <c r="E112" s="319">
        <f>SUM(E104,E108)</f>
        <v>289704</v>
      </c>
      <c r="F112" s="319">
        <f aca="true" t="shared" si="23" ref="F112:M112">SUM(F104,F108)</f>
        <v>297990</v>
      </c>
      <c r="G112" s="319">
        <f t="shared" si="23"/>
        <v>315916</v>
      </c>
      <c r="H112" s="319">
        <f t="shared" si="23"/>
        <v>325214</v>
      </c>
      <c r="I112" s="319">
        <f t="shared" si="23"/>
        <v>329744</v>
      </c>
      <c r="J112" s="319">
        <f t="shared" si="23"/>
        <v>336695</v>
      </c>
      <c r="K112" s="319">
        <f t="shared" si="23"/>
        <v>328536</v>
      </c>
      <c r="L112" s="319">
        <f t="shared" si="23"/>
        <v>343906</v>
      </c>
      <c r="M112" s="320">
        <f t="shared" si="23"/>
        <v>351745</v>
      </c>
    </row>
    <row r="113" spans="2:13" ht="12.75">
      <c r="B113" s="62"/>
      <c r="C113" s="60" t="str">
        <f>+ge_2</f>
        <v>2. Non capital city</v>
      </c>
      <c r="D113" s="184"/>
      <c r="E113" s="321">
        <f>SUM(E105,E109)</f>
        <v>1005342</v>
      </c>
      <c r="F113" s="321">
        <f aca="true" t="shared" si="24" ref="F113:M113">SUM(F105,F109)</f>
        <v>1031678</v>
      </c>
      <c r="G113" s="321">
        <f t="shared" si="24"/>
        <v>1098127</v>
      </c>
      <c r="H113" s="321">
        <f t="shared" si="24"/>
        <v>1190879</v>
      </c>
      <c r="I113" s="321">
        <f t="shared" si="24"/>
        <v>1299414</v>
      </c>
      <c r="J113" s="321">
        <f t="shared" si="24"/>
        <v>1381322</v>
      </c>
      <c r="K113" s="321">
        <f t="shared" si="24"/>
        <v>1501966</v>
      </c>
      <c r="L113" s="321">
        <f t="shared" si="24"/>
        <v>1587725</v>
      </c>
      <c r="M113" s="322">
        <f t="shared" si="24"/>
        <v>1671859</v>
      </c>
    </row>
    <row r="114" spans="2:13" ht="12.75">
      <c r="B114" s="64"/>
      <c r="C114" s="82"/>
      <c r="D114" s="219"/>
      <c r="E114" s="323"/>
      <c r="F114" s="324"/>
      <c r="G114" s="324"/>
      <c r="H114" s="324"/>
      <c r="I114" s="324"/>
      <c r="J114" s="324"/>
      <c r="K114" s="324"/>
      <c r="L114" s="324"/>
      <c r="M114" s="325"/>
    </row>
    <row r="115" ht="12.75">
      <c r="B115" s="8"/>
    </row>
    <row r="116" spans="1:13" ht="13.5" thickBot="1">
      <c r="A116"/>
      <c r="B116" s="90" t="s">
        <v>35</v>
      </c>
      <c r="C116" s="91"/>
      <c r="D116" s="153"/>
      <c r="E116" s="18" t="s">
        <v>62</v>
      </c>
      <c r="F116" s="18" t="s">
        <v>61</v>
      </c>
      <c r="G116" s="18" t="s">
        <v>60</v>
      </c>
      <c r="H116" s="18" t="s">
        <v>59</v>
      </c>
      <c r="I116" s="18" t="s">
        <v>58</v>
      </c>
      <c r="J116" s="18" t="s">
        <v>57</v>
      </c>
      <c r="K116" s="18" t="s">
        <v>56</v>
      </c>
      <c r="L116" s="18" t="s">
        <v>55</v>
      </c>
      <c r="M116" s="19" t="s">
        <v>54</v>
      </c>
    </row>
    <row r="117" spans="1:13" ht="24.75" customHeight="1">
      <c r="A117"/>
      <c r="B117" s="120">
        <v>1</v>
      </c>
      <c r="C117" s="126" t="s">
        <v>205</v>
      </c>
      <c r="D117" s="159"/>
      <c r="E117" s="49">
        <f>+IF(E111&gt;0,E112/E111,"-")</f>
        <v>0.2237017063486548</v>
      </c>
      <c r="F117" s="49">
        <f aca="true" t="shared" si="25" ref="F117:M117">+IF(F111&gt;0,F112/F111,"-")</f>
        <v>0.2241085744712214</v>
      </c>
      <c r="G117" s="49">
        <f t="shared" si="25"/>
        <v>0.22341329082637515</v>
      </c>
      <c r="H117" s="49">
        <f t="shared" si="25"/>
        <v>0.21450794905061893</v>
      </c>
      <c r="I117" s="49">
        <f t="shared" si="25"/>
        <v>0.20240148592094812</v>
      </c>
      <c r="J117" s="49">
        <f t="shared" si="25"/>
        <v>0.19597885236292772</v>
      </c>
      <c r="K117" s="49">
        <f t="shared" si="25"/>
        <v>0.17947863482257873</v>
      </c>
      <c r="L117" s="49">
        <f t="shared" si="25"/>
        <v>0.1780391803610524</v>
      </c>
      <c r="M117" s="50">
        <f t="shared" si="25"/>
        <v>0.1738210638049737</v>
      </c>
    </row>
    <row r="118" spans="1:13" ht="24.75" customHeight="1">
      <c r="A118"/>
      <c r="B118" s="122">
        <v>2</v>
      </c>
      <c r="C118" s="127" t="s">
        <v>206</v>
      </c>
      <c r="D118" s="70"/>
      <c r="E118" s="39">
        <f>+IF(E103&gt;0,E104/E103,"-")</f>
        <v>0.32898155691674297</v>
      </c>
      <c r="F118" s="39">
        <f aca="true" t="shared" si="26" ref="F118:M118">+IF(F103&gt;0,F104/F103,"-")</f>
        <v>0.3148119141897649</v>
      </c>
      <c r="G118" s="39">
        <f t="shared" si="26"/>
        <v>0.30500781204144434</v>
      </c>
      <c r="H118" s="39">
        <f t="shared" si="26"/>
        <v>0.2774410758053115</v>
      </c>
      <c r="I118" s="39">
        <f t="shared" si="26"/>
        <v>0.24993391939018256</v>
      </c>
      <c r="J118" s="39">
        <f t="shared" si="26"/>
        <v>0.22963177401353754</v>
      </c>
      <c r="K118" s="39">
        <f t="shared" si="26"/>
        <v>0.21035050910533637</v>
      </c>
      <c r="L118" s="39">
        <f t="shared" si="26"/>
        <v>0.20739832854724696</v>
      </c>
      <c r="M118" s="40">
        <f t="shared" si="26"/>
        <v>0.20616891374279597</v>
      </c>
    </row>
    <row r="119" spans="1:13" ht="24.75" customHeight="1">
      <c r="A119"/>
      <c r="B119" s="124">
        <v>3</v>
      </c>
      <c r="C119" s="401" t="s">
        <v>207</v>
      </c>
      <c r="D119" s="87"/>
      <c r="E119" s="45">
        <f>+IF(E107&gt;0,E108/E107,"-")</f>
        <v>0.19219845562247123</v>
      </c>
      <c r="F119" s="45">
        <f aca="true" t="shared" si="27" ref="F119:M119">+IF(F107&gt;0,F108/F107,"-")</f>
        <v>0.19545411360460468</v>
      </c>
      <c r="G119" s="45">
        <f t="shared" si="27"/>
        <v>0.1957752906002488</v>
      </c>
      <c r="H119" s="45">
        <f t="shared" si="27"/>
        <v>0.19104960069538762</v>
      </c>
      <c r="I119" s="45">
        <f t="shared" si="27"/>
        <v>0.18317911371563247</v>
      </c>
      <c r="J119" s="45">
        <f t="shared" si="27"/>
        <v>0.18116716500734728</v>
      </c>
      <c r="K119" s="45">
        <f t="shared" si="27"/>
        <v>0.16526119173741916</v>
      </c>
      <c r="L119" s="45">
        <f t="shared" si="27"/>
        <v>0.16413170025344578</v>
      </c>
      <c r="M119" s="46">
        <f t="shared" si="27"/>
        <v>0.15855648132321334</v>
      </c>
    </row>
    <row r="120" spans="2:13" ht="12.75">
      <c r="B120" s="8"/>
      <c r="C120" s="6"/>
      <c r="D120" s="7"/>
      <c r="E120" s="7"/>
      <c r="F120" s="7"/>
      <c r="G120" s="7"/>
      <c r="H120" s="7"/>
      <c r="I120" s="7"/>
      <c r="J120" s="7"/>
      <c r="K120" s="7"/>
      <c r="L120" s="7"/>
      <c r="M120" s="7"/>
    </row>
    <row r="121" spans="1:13" ht="11.25" customHeight="1">
      <c r="A121"/>
      <c r="B121" s="174" t="s">
        <v>190</v>
      </c>
      <c r="C121" s="74"/>
      <c r="D121" s="75"/>
      <c r="E121" s="75"/>
      <c r="F121" s="75"/>
      <c r="G121" s="75"/>
      <c r="H121" s="75"/>
      <c r="I121" s="75"/>
      <c r="J121" s="75"/>
      <c r="K121" s="75"/>
      <c r="L121" s="75"/>
      <c r="M121" s="76"/>
    </row>
    <row r="122" spans="1:13" ht="11.25" customHeight="1">
      <c r="A122"/>
      <c r="B122" s="78" t="s">
        <v>191</v>
      </c>
      <c r="C122" s="79" t="s">
        <v>192</v>
      </c>
      <c r="D122" s="80"/>
      <c r="E122" s="80"/>
      <c r="F122" s="80"/>
      <c r="G122" s="80"/>
      <c r="H122" s="80"/>
      <c r="I122" s="80"/>
      <c r="J122" s="80"/>
      <c r="K122" s="80"/>
      <c r="L122" s="80"/>
      <c r="M122" s="81"/>
    </row>
    <row r="123" spans="1:13" ht="36.75" customHeight="1">
      <c r="A123"/>
      <c r="B123" s="399">
        <v>1</v>
      </c>
      <c r="C123" s="469" t="s">
        <v>219</v>
      </c>
      <c r="D123" s="470"/>
      <c r="E123" s="470"/>
      <c r="F123" s="470"/>
      <c r="G123" s="470"/>
      <c r="H123" s="470"/>
      <c r="I123" s="470"/>
      <c r="J123" s="470"/>
      <c r="K123" s="470"/>
      <c r="L123" s="470"/>
      <c r="M123" s="471"/>
    </row>
    <row r="124" spans="1:13" ht="13.5" customHeight="1">
      <c r="A124"/>
      <c r="B124" s="400">
        <v>2</v>
      </c>
      <c r="C124" s="496" t="s">
        <v>70</v>
      </c>
      <c r="D124" s="497"/>
      <c r="E124" s="497"/>
      <c r="F124" s="497"/>
      <c r="G124" s="497"/>
      <c r="H124" s="497"/>
      <c r="I124" s="497"/>
      <c r="J124" s="497"/>
      <c r="K124" s="497"/>
      <c r="L124" s="497"/>
      <c r="M124" s="498"/>
    </row>
    <row r="125" spans="1:13" ht="13.5" customHeight="1">
      <c r="A125"/>
      <c r="B125" s="173"/>
      <c r="C125" s="466"/>
      <c r="D125" s="467"/>
      <c r="E125" s="467"/>
      <c r="F125" s="467"/>
      <c r="G125" s="467"/>
      <c r="H125" s="467"/>
      <c r="I125" s="467"/>
      <c r="J125" s="467"/>
      <c r="K125" s="467"/>
      <c r="L125" s="467"/>
      <c r="M125" s="468"/>
    </row>
    <row r="129" ht="12.75"/>
    <row r="140" spans="2:13" ht="18.75" customHeight="1">
      <c r="B140" s="55" t="str">
        <f>+Index!B12</f>
        <v>II.4. Enrollments by time status of students</v>
      </c>
      <c r="C140" s="56"/>
      <c r="D140" s="57"/>
      <c r="E140" s="57"/>
      <c r="F140" s="57"/>
      <c r="G140" s="57"/>
      <c r="H140" s="57"/>
      <c r="I140" s="57"/>
      <c r="J140" s="57"/>
      <c r="K140" s="57"/>
      <c r="L140" s="57"/>
      <c r="M140" s="58"/>
    </row>
    <row r="141" spans="2:13" ht="12.75">
      <c r="B141" s="6"/>
      <c r="C141" s="6"/>
      <c r="D141" s="7"/>
      <c r="E141" s="7"/>
      <c r="F141" s="7"/>
      <c r="G141" s="7"/>
      <c r="H141" s="7"/>
      <c r="I141" s="7"/>
      <c r="J141" s="7"/>
      <c r="K141" s="7"/>
      <c r="L141" s="7"/>
      <c r="M141" s="7"/>
    </row>
    <row r="142" spans="1:13" s="311" customFormat="1" ht="13.5" thickBot="1">
      <c r="A142" s="309"/>
      <c r="B142" s="17" t="s">
        <v>156</v>
      </c>
      <c r="C142" s="20"/>
      <c r="D142" s="310" t="s">
        <v>188</v>
      </c>
      <c r="E142" s="18">
        <v>1980</v>
      </c>
      <c r="F142" s="18">
        <v>1985</v>
      </c>
      <c r="G142" s="18">
        <v>1990</v>
      </c>
      <c r="H142" s="18">
        <v>1995</v>
      </c>
      <c r="I142" s="18">
        <v>1996</v>
      </c>
      <c r="J142" s="18">
        <v>1997</v>
      </c>
      <c r="K142" s="18">
        <v>1998</v>
      </c>
      <c r="L142" s="18">
        <v>1999</v>
      </c>
      <c r="M142" s="19">
        <v>2000</v>
      </c>
    </row>
    <row r="143" spans="2:13" ht="12.75">
      <c r="B143" s="53" t="str">
        <f>+ca_1</f>
        <v>A. Private Institutions</v>
      </c>
      <c r="C143" s="67"/>
      <c r="D143" s="157">
        <v>1</v>
      </c>
      <c r="E143" s="186"/>
      <c r="F143" s="186"/>
      <c r="G143" s="186"/>
      <c r="H143" s="186"/>
      <c r="I143" s="186"/>
      <c r="J143" s="186"/>
      <c r="K143" s="186"/>
      <c r="L143" s="186"/>
      <c r="M143" s="187"/>
    </row>
    <row r="144" spans="2:13" ht="12.75">
      <c r="B144" s="62"/>
      <c r="C144" s="60" t="str">
        <f>+es_1</f>
        <v>1. Full time</v>
      </c>
      <c r="D144" s="151"/>
      <c r="E144" s="226"/>
      <c r="F144" s="226"/>
      <c r="G144" s="226"/>
      <c r="H144" s="226"/>
      <c r="I144" s="226"/>
      <c r="J144" s="226"/>
      <c r="K144" s="226"/>
      <c r="L144" s="226"/>
      <c r="M144" s="227"/>
    </row>
    <row r="145" spans="2:13" ht="12.75">
      <c r="B145" s="62"/>
      <c r="C145" s="60" t="str">
        <f>+es_2</f>
        <v>2. Part time</v>
      </c>
      <c r="D145" s="151"/>
      <c r="E145" s="104"/>
      <c r="F145" s="104"/>
      <c r="G145" s="104"/>
      <c r="H145" s="104"/>
      <c r="I145" s="104"/>
      <c r="J145" s="104"/>
      <c r="K145" s="104"/>
      <c r="L145" s="104"/>
      <c r="M145" s="228"/>
    </row>
    <row r="146" spans="2:13" ht="12.75">
      <c r="B146" s="62"/>
      <c r="C146" s="60"/>
      <c r="D146" s="151"/>
      <c r="E146" s="107"/>
      <c r="F146" s="107"/>
      <c r="G146" s="107"/>
      <c r="H146" s="107"/>
      <c r="I146" s="107"/>
      <c r="J146" s="107"/>
      <c r="K146" s="107"/>
      <c r="L146" s="107"/>
      <c r="M146" s="229"/>
    </row>
    <row r="147" spans="2:13" ht="12.75">
      <c r="B147" s="54" t="str">
        <f>+ca_2</f>
        <v>B. Public Institutions</v>
      </c>
      <c r="C147" s="68"/>
      <c r="D147" s="148"/>
      <c r="E147" s="188"/>
      <c r="F147" s="188"/>
      <c r="G147" s="188"/>
      <c r="H147" s="188"/>
      <c r="I147" s="188"/>
      <c r="J147" s="188"/>
      <c r="K147" s="188"/>
      <c r="L147" s="188"/>
      <c r="M147" s="110"/>
    </row>
    <row r="148" spans="2:13" ht="12.75">
      <c r="B148" s="62"/>
      <c r="C148" s="60" t="str">
        <f>+es_1</f>
        <v>1. Full time</v>
      </c>
      <c r="D148" s="151"/>
      <c r="E148" s="226"/>
      <c r="F148" s="226"/>
      <c r="G148" s="226"/>
      <c r="H148" s="226"/>
      <c r="I148" s="226"/>
      <c r="J148" s="226"/>
      <c r="K148" s="226"/>
      <c r="L148" s="226"/>
      <c r="M148" s="227"/>
    </row>
    <row r="149" spans="2:13" ht="12.75">
      <c r="B149" s="62"/>
      <c r="C149" s="60" t="str">
        <f>+es_2</f>
        <v>2. Part time</v>
      </c>
      <c r="D149" s="151"/>
      <c r="E149" s="104"/>
      <c r="F149" s="104"/>
      <c r="G149" s="104"/>
      <c r="H149" s="104"/>
      <c r="I149" s="104"/>
      <c r="J149" s="104"/>
      <c r="K149" s="104"/>
      <c r="L149" s="104"/>
      <c r="M149" s="228"/>
    </row>
    <row r="150" spans="2:13" ht="12.75">
      <c r="B150" s="62"/>
      <c r="C150" s="60"/>
      <c r="D150" s="151"/>
      <c r="E150" s="107"/>
      <c r="F150" s="107"/>
      <c r="G150" s="107"/>
      <c r="H150" s="107"/>
      <c r="I150" s="107"/>
      <c r="J150" s="107"/>
      <c r="K150" s="107"/>
      <c r="L150" s="107"/>
      <c r="M150" s="229"/>
    </row>
    <row r="151" spans="2:13" ht="12.75">
      <c r="B151" s="28" t="str">
        <f>+ca_3</f>
        <v>C.Total (private and public) </v>
      </c>
      <c r="C151" s="68"/>
      <c r="D151" s="148"/>
      <c r="E151" s="188"/>
      <c r="F151" s="188"/>
      <c r="G151" s="188"/>
      <c r="H151" s="188"/>
      <c r="I151" s="188"/>
      <c r="J151" s="188"/>
      <c r="K151" s="188"/>
      <c r="L151" s="188"/>
      <c r="M151" s="110"/>
    </row>
    <row r="152" spans="2:13" ht="12.75">
      <c r="B152" s="62"/>
      <c r="C152" s="60" t="str">
        <f>+es_1</f>
        <v>1. Full time</v>
      </c>
      <c r="D152" s="152"/>
      <c r="E152" s="191"/>
      <c r="F152" s="191"/>
      <c r="G152" s="191"/>
      <c r="H152" s="191"/>
      <c r="I152" s="191"/>
      <c r="J152" s="191"/>
      <c r="K152" s="191"/>
      <c r="L152" s="191"/>
      <c r="M152" s="218"/>
    </row>
    <row r="153" spans="2:13" ht="12.75">
      <c r="B153" s="62"/>
      <c r="C153" s="60" t="str">
        <f>+es_2</f>
        <v>2. Part time</v>
      </c>
      <c r="D153" s="152"/>
      <c r="E153" s="192"/>
      <c r="F153" s="192"/>
      <c r="G153" s="192"/>
      <c r="H153" s="192"/>
      <c r="I153" s="192"/>
      <c r="J153" s="192"/>
      <c r="K153" s="192"/>
      <c r="L153" s="192"/>
      <c r="M153" s="193"/>
    </row>
    <row r="154" spans="1:13" ht="12.75">
      <c r="A154"/>
      <c r="B154" s="64"/>
      <c r="C154" s="82"/>
      <c r="D154" s="158"/>
      <c r="E154" s="213"/>
      <c r="F154" s="213"/>
      <c r="G154" s="213"/>
      <c r="H154" s="213"/>
      <c r="I154" s="213"/>
      <c r="J154" s="213"/>
      <c r="K154" s="213"/>
      <c r="L154" s="213"/>
      <c r="M154" s="223"/>
    </row>
    <row r="155" ht="12.75">
      <c r="B155" s="8"/>
    </row>
    <row r="156" spans="1:13" ht="12.75">
      <c r="A156"/>
      <c r="B156" s="90" t="s">
        <v>35</v>
      </c>
      <c r="C156" s="91"/>
      <c r="D156" s="153"/>
      <c r="E156" s="92">
        <v>1980</v>
      </c>
      <c r="F156" s="92">
        <v>1985</v>
      </c>
      <c r="G156" s="92">
        <v>1990</v>
      </c>
      <c r="H156" s="92">
        <v>1995</v>
      </c>
      <c r="I156" s="92">
        <v>1996</v>
      </c>
      <c r="J156" s="92">
        <v>1997</v>
      </c>
      <c r="K156" s="92">
        <v>1998</v>
      </c>
      <c r="L156" s="92">
        <v>1999</v>
      </c>
      <c r="M156" s="93">
        <v>2000</v>
      </c>
    </row>
    <row r="157" spans="1:13" ht="32.25" customHeight="1">
      <c r="A157"/>
      <c r="B157" s="47">
        <v>1</v>
      </c>
      <c r="C157" s="48" t="s">
        <v>208</v>
      </c>
      <c r="D157" s="159"/>
      <c r="E157" s="49" t="str">
        <f>+IF(E151&gt;0,E152/E151,"-")</f>
        <v>-</v>
      </c>
      <c r="F157" s="49" t="str">
        <f aca="true" t="shared" si="28" ref="F157:M157">+IF(F151&gt;0,F152/F151,"-")</f>
        <v>-</v>
      </c>
      <c r="G157" s="49" t="str">
        <f t="shared" si="28"/>
        <v>-</v>
      </c>
      <c r="H157" s="49" t="str">
        <f t="shared" si="28"/>
        <v>-</v>
      </c>
      <c r="I157" s="49" t="str">
        <f t="shared" si="28"/>
        <v>-</v>
      </c>
      <c r="J157" s="49" t="str">
        <f t="shared" si="28"/>
        <v>-</v>
      </c>
      <c r="K157" s="49" t="str">
        <f t="shared" si="28"/>
        <v>-</v>
      </c>
      <c r="L157" s="49" t="str">
        <f t="shared" si="28"/>
        <v>-</v>
      </c>
      <c r="M157" s="50" t="str">
        <f t="shared" si="28"/>
        <v>-</v>
      </c>
    </row>
    <row r="158" spans="1:13" ht="32.25" customHeight="1">
      <c r="A158"/>
      <c r="B158" s="37">
        <v>2</v>
      </c>
      <c r="C158" s="41" t="s">
        <v>209</v>
      </c>
      <c r="D158" s="70"/>
      <c r="E158" s="39" t="str">
        <f>+IF(E143&gt;0,E144/E143,"-")</f>
        <v>-</v>
      </c>
      <c r="F158" s="39" t="str">
        <f aca="true" t="shared" si="29" ref="F158:M158">+IF(F143&gt;0,F144/F143,"-")</f>
        <v>-</v>
      </c>
      <c r="G158" s="39" t="str">
        <f t="shared" si="29"/>
        <v>-</v>
      </c>
      <c r="H158" s="39" t="str">
        <f t="shared" si="29"/>
        <v>-</v>
      </c>
      <c r="I158" s="39" t="str">
        <f t="shared" si="29"/>
        <v>-</v>
      </c>
      <c r="J158" s="39" t="str">
        <f t="shared" si="29"/>
        <v>-</v>
      </c>
      <c r="K158" s="39" t="str">
        <f t="shared" si="29"/>
        <v>-</v>
      </c>
      <c r="L158" s="39" t="str">
        <f t="shared" si="29"/>
        <v>-</v>
      </c>
      <c r="M158" s="40" t="str">
        <f t="shared" si="29"/>
        <v>-</v>
      </c>
    </row>
    <row r="159" spans="1:13" ht="32.25" customHeight="1">
      <c r="A159"/>
      <c r="B159" s="44">
        <v>3</v>
      </c>
      <c r="C159" s="205" t="s">
        <v>10</v>
      </c>
      <c r="D159" s="87"/>
      <c r="E159" s="45" t="str">
        <f>+IF(E147&gt;0,E148/E147,"-")</f>
        <v>-</v>
      </c>
      <c r="F159" s="45" t="str">
        <f aca="true" t="shared" si="30" ref="F159:M159">+IF(F147&gt;0,F148/F147,"-")</f>
        <v>-</v>
      </c>
      <c r="G159" s="45" t="str">
        <f t="shared" si="30"/>
        <v>-</v>
      </c>
      <c r="H159" s="45" t="str">
        <f t="shared" si="30"/>
        <v>-</v>
      </c>
      <c r="I159" s="45" t="str">
        <f t="shared" si="30"/>
        <v>-</v>
      </c>
      <c r="J159" s="45" t="str">
        <f t="shared" si="30"/>
        <v>-</v>
      </c>
      <c r="K159" s="45" t="str">
        <f t="shared" si="30"/>
        <v>-</v>
      </c>
      <c r="L159" s="45" t="str">
        <f t="shared" si="30"/>
        <v>-</v>
      </c>
      <c r="M159" s="46" t="str">
        <f t="shared" si="30"/>
        <v>-</v>
      </c>
    </row>
    <row r="160" spans="2:13" ht="12.75">
      <c r="B160" s="8"/>
      <c r="C160" s="6"/>
      <c r="D160" s="7"/>
      <c r="E160" s="7"/>
      <c r="F160" s="7"/>
      <c r="G160" s="7"/>
      <c r="H160" s="7"/>
      <c r="I160" s="7"/>
      <c r="J160" s="7"/>
      <c r="K160" s="7"/>
      <c r="L160" s="7"/>
      <c r="M160" s="7"/>
    </row>
    <row r="161" spans="1:13" ht="11.25" customHeight="1">
      <c r="A161"/>
      <c r="B161" s="77" t="s">
        <v>190</v>
      </c>
      <c r="C161" s="74"/>
      <c r="D161" s="75"/>
      <c r="E161" s="75"/>
      <c r="F161" s="75"/>
      <c r="G161" s="75"/>
      <c r="H161" s="75"/>
      <c r="I161" s="75"/>
      <c r="J161" s="75"/>
      <c r="K161" s="75"/>
      <c r="L161" s="75"/>
      <c r="M161" s="76"/>
    </row>
    <row r="162" spans="1:13" ht="11.25" customHeight="1">
      <c r="A162"/>
      <c r="B162" s="78" t="s">
        <v>191</v>
      </c>
      <c r="C162" s="79" t="s">
        <v>192</v>
      </c>
      <c r="D162" s="80"/>
      <c r="E162" s="80"/>
      <c r="F162" s="80"/>
      <c r="G162" s="80"/>
      <c r="H162" s="80"/>
      <c r="I162" s="80"/>
      <c r="J162" s="80"/>
      <c r="K162" s="80"/>
      <c r="L162" s="80"/>
      <c r="M162" s="81"/>
    </row>
    <row r="163" spans="2:13" s="285" customFormat="1" ht="12.75" customHeight="1">
      <c r="B163" s="407">
        <v>1</v>
      </c>
      <c r="C163" s="402" t="s">
        <v>220</v>
      </c>
      <c r="D163" s="403"/>
      <c r="E163" s="404"/>
      <c r="F163" s="404"/>
      <c r="G163" s="404"/>
      <c r="H163" s="404"/>
      <c r="I163" s="405"/>
      <c r="J163" s="405"/>
      <c r="K163" s="405"/>
      <c r="L163" s="405"/>
      <c r="M163" s="406"/>
    </row>
    <row r="164" spans="1:13" ht="21.75" customHeight="1">
      <c r="A164"/>
      <c r="B164" s="69"/>
      <c r="C164" s="478"/>
      <c r="D164" s="479"/>
      <c r="E164" s="479"/>
      <c r="F164" s="479"/>
      <c r="G164" s="479"/>
      <c r="H164" s="479"/>
      <c r="I164" s="479"/>
      <c r="J164" s="479"/>
      <c r="K164" s="479"/>
      <c r="L164" s="479"/>
      <c r="M164" s="480"/>
    </row>
    <row r="165" spans="1:13" ht="13.5" customHeight="1">
      <c r="A165"/>
      <c r="B165" s="69"/>
      <c r="C165" s="478"/>
      <c r="D165" s="479"/>
      <c r="E165" s="479"/>
      <c r="F165" s="479"/>
      <c r="G165" s="479"/>
      <c r="H165" s="479"/>
      <c r="I165" s="479"/>
      <c r="J165" s="479"/>
      <c r="K165" s="479"/>
      <c r="L165" s="479"/>
      <c r="M165" s="480"/>
    </row>
    <row r="166" spans="1:13" ht="13.5" customHeight="1">
      <c r="A166"/>
      <c r="B166" s="69"/>
      <c r="C166" s="478"/>
      <c r="D166" s="479"/>
      <c r="E166" s="479"/>
      <c r="F166" s="479"/>
      <c r="G166" s="479"/>
      <c r="H166" s="479"/>
      <c r="I166" s="479"/>
      <c r="J166" s="479"/>
      <c r="K166" s="479"/>
      <c r="L166" s="479"/>
      <c r="M166" s="480"/>
    </row>
    <row r="167" spans="1:13" ht="13.5" customHeight="1">
      <c r="A167"/>
      <c r="B167" s="69"/>
      <c r="C167" s="478"/>
      <c r="D167" s="479"/>
      <c r="E167" s="479"/>
      <c r="F167" s="479"/>
      <c r="G167" s="479"/>
      <c r="H167" s="479"/>
      <c r="I167" s="479"/>
      <c r="J167" s="479"/>
      <c r="K167" s="479"/>
      <c r="L167" s="479"/>
      <c r="M167" s="480"/>
    </row>
    <row r="168" spans="1:13" ht="13.5" customHeight="1">
      <c r="A168"/>
      <c r="B168" s="71"/>
      <c r="C168" s="472"/>
      <c r="D168" s="473"/>
      <c r="E168" s="473"/>
      <c r="F168" s="473"/>
      <c r="G168" s="473"/>
      <c r="H168" s="473"/>
      <c r="I168" s="473"/>
      <c r="J168" s="473"/>
      <c r="K168" s="473"/>
      <c r="L168" s="473"/>
      <c r="M168" s="474"/>
    </row>
    <row r="175" ht="12.75"/>
    <row r="186" spans="2:13" ht="15">
      <c r="B186" s="55" t="str">
        <f>+Index!B13</f>
        <v>II.5. Enrollments by type of program (onsite/distance)</v>
      </c>
      <c r="C186" s="56"/>
      <c r="D186" s="57"/>
      <c r="E186" s="57"/>
      <c r="F186" s="57"/>
      <c r="G186" s="57"/>
      <c r="H186" s="57"/>
      <c r="I186" s="57"/>
      <c r="J186" s="57"/>
      <c r="K186" s="57"/>
      <c r="L186" s="57"/>
      <c r="M186" s="58"/>
    </row>
    <row r="187" spans="2:13" ht="12.75">
      <c r="B187" s="6"/>
      <c r="C187" s="6"/>
      <c r="D187" s="7"/>
      <c r="E187" s="7"/>
      <c r="F187" s="7"/>
      <c r="G187" s="7"/>
      <c r="H187" s="7"/>
      <c r="I187" s="7"/>
      <c r="J187" s="7"/>
      <c r="K187" s="7"/>
      <c r="L187" s="7"/>
      <c r="M187" s="7"/>
    </row>
    <row r="188" spans="1:13" s="311" customFormat="1" ht="13.5" thickBot="1">
      <c r="A188" s="309"/>
      <c r="B188" s="17" t="s">
        <v>156</v>
      </c>
      <c r="C188" s="20"/>
      <c r="D188" s="310" t="s">
        <v>188</v>
      </c>
      <c r="E188" s="18">
        <v>1980</v>
      </c>
      <c r="F188" s="18">
        <v>1985</v>
      </c>
      <c r="G188" s="18">
        <v>1990</v>
      </c>
      <c r="H188" s="18">
        <v>1995</v>
      </c>
      <c r="I188" s="18">
        <v>1996</v>
      </c>
      <c r="J188" s="18">
        <v>1997</v>
      </c>
      <c r="K188" s="18">
        <v>1998</v>
      </c>
      <c r="L188" s="18">
        <v>1999</v>
      </c>
      <c r="M188" s="19">
        <v>2000</v>
      </c>
    </row>
    <row r="189" spans="2:13" ht="12.75">
      <c r="B189" s="27" t="str">
        <f>+ca_1</f>
        <v>A. Private Institutions</v>
      </c>
      <c r="C189" s="67"/>
      <c r="D189" s="157">
        <v>1</v>
      </c>
      <c r="E189" s="186"/>
      <c r="F189" s="186"/>
      <c r="G189" s="186"/>
      <c r="H189" s="186"/>
      <c r="I189" s="186"/>
      <c r="J189" s="186"/>
      <c r="K189" s="186"/>
      <c r="L189" s="186"/>
      <c r="M189" s="187"/>
    </row>
    <row r="190" spans="2:16" ht="12.75">
      <c r="B190" s="62"/>
      <c r="C190" s="60" t="str">
        <f>+r_1</f>
        <v>1. Onsite</v>
      </c>
      <c r="D190" s="151"/>
      <c r="E190" s="206"/>
      <c r="F190" s="207"/>
      <c r="G190" s="207"/>
      <c r="H190" s="207"/>
      <c r="I190" s="207"/>
      <c r="J190" s="207"/>
      <c r="K190" s="207"/>
      <c r="L190" s="207"/>
      <c r="M190" s="304"/>
      <c r="P190" s="231"/>
    </row>
    <row r="191" spans="2:16" ht="12.75">
      <c r="B191" s="62"/>
      <c r="C191" s="60" t="str">
        <f>+r_2</f>
        <v>2. Distance learning</v>
      </c>
      <c r="D191" s="151"/>
      <c r="E191" s="208"/>
      <c r="F191" s="209"/>
      <c r="G191" s="209"/>
      <c r="H191" s="209"/>
      <c r="I191" s="209"/>
      <c r="J191" s="209"/>
      <c r="K191" s="209"/>
      <c r="L191" s="209"/>
      <c r="M191" s="106"/>
      <c r="P191" s="231"/>
    </row>
    <row r="192" spans="2:16" ht="12.75">
      <c r="B192" s="62"/>
      <c r="C192" s="60"/>
      <c r="D192" s="151"/>
      <c r="E192" s="198"/>
      <c r="F192" s="199"/>
      <c r="G192" s="199"/>
      <c r="H192" s="199"/>
      <c r="I192" s="199"/>
      <c r="J192" s="199"/>
      <c r="K192" s="199"/>
      <c r="L192" s="199"/>
      <c r="M192" s="102"/>
      <c r="P192" s="231"/>
    </row>
    <row r="193" spans="2:16" ht="12.75">
      <c r="B193" s="28" t="str">
        <f>+ca_2</f>
        <v>B. Public Institutions</v>
      </c>
      <c r="C193" s="68"/>
      <c r="D193" s="148"/>
      <c r="E193" s="188"/>
      <c r="F193" s="188"/>
      <c r="G193" s="188"/>
      <c r="H193" s="188"/>
      <c r="I193" s="188"/>
      <c r="J193" s="188"/>
      <c r="K193" s="188"/>
      <c r="L193" s="188"/>
      <c r="M193" s="110"/>
      <c r="P193" s="231"/>
    </row>
    <row r="194" spans="2:16" ht="12.75">
      <c r="B194" s="62"/>
      <c r="C194" s="60" t="str">
        <f>+r_1</f>
        <v>1. Onsite</v>
      </c>
      <c r="D194" s="151"/>
      <c r="E194" s="206"/>
      <c r="F194" s="206"/>
      <c r="G194" s="206"/>
      <c r="H194" s="206"/>
      <c r="I194" s="206"/>
      <c r="J194" s="206"/>
      <c r="K194" s="206"/>
      <c r="L194" s="206"/>
      <c r="M194" s="227"/>
      <c r="P194" s="231"/>
    </row>
    <row r="195" spans="2:16" ht="12.75">
      <c r="B195" s="62"/>
      <c r="C195" s="60" t="str">
        <f>+r_2</f>
        <v>2. Distance learning</v>
      </c>
      <c r="D195" s="151"/>
      <c r="E195" s="208"/>
      <c r="F195" s="208"/>
      <c r="G195" s="208"/>
      <c r="H195" s="208"/>
      <c r="I195" s="208"/>
      <c r="J195" s="208"/>
      <c r="K195" s="208"/>
      <c r="L195" s="208"/>
      <c r="M195" s="228"/>
      <c r="P195" s="231"/>
    </row>
    <row r="196" spans="2:16" ht="12.75">
      <c r="B196" s="62"/>
      <c r="C196" s="60"/>
      <c r="D196" s="151"/>
      <c r="E196" s="210"/>
      <c r="F196" s="210"/>
      <c r="G196" s="210"/>
      <c r="H196" s="210"/>
      <c r="I196" s="210"/>
      <c r="J196" s="210"/>
      <c r="K196" s="210"/>
      <c r="L196" s="210"/>
      <c r="M196" s="230"/>
      <c r="P196" s="231"/>
    </row>
    <row r="197" spans="2:16" ht="12.75">
      <c r="B197" s="28" t="str">
        <f>+ca_3</f>
        <v>C.Total (private and public) </v>
      </c>
      <c r="C197" s="68"/>
      <c r="D197" s="148"/>
      <c r="E197" s="188"/>
      <c r="F197" s="188"/>
      <c r="G197" s="188"/>
      <c r="H197" s="188"/>
      <c r="I197" s="188"/>
      <c r="J197" s="188"/>
      <c r="K197" s="188"/>
      <c r="L197" s="188"/>
      <c r="M197" s="110"/>
      <c r="P197" s="231"/>
    </row>
    <row r="198" spans="2:13" ht="12.75">
      <c r="B198" s="62"/>
      <c r="C198" s="60" t="str">
        <f>+r_1</f>
        <v>1. Onsite</v>
      </c>
      <c r="D198" s="152"/>
      <c r="E198" s="191"/>
      <c r="F198" s="191"/>
      <c r="G198" s="191"/>
      <c r="H198" s="191"/>
      <c r="I198" s="191"/>
      <c r="J198" s="191"/>
      <c r="K198" s="191"/>
      <c r="L198" s="191"/>
      <c r="M198" s="218"/>
    </row>
    <row r="199" spans="2:13" ht="12.75">
      <c r="B199" s="62"/>
      <c r="C199" s="60" t="str">
        <f>+r_2</f>
        <v>2. Distance learning</v>
      </c>
      <c r="D199" s="152"/>
      <c r="E199" s="192"/>
      <c r="F199" s="192"/>
      <c r="G199" s="192"/>
      <c r="H199" s="192"/>
      <c r="I199" s="192"/>
      <c r="J199" s="192"/>
      <c r="K199" s="192"/>
      <c r="L199" s="192"/>
      <c r="M199" s="193"/>
    </row>
    <row r="200" spans="2:13" ht="12.75">
      <c r="B200" s="64"/>
      <c r="C200" s="82"/>
      <c r="D200" s="158"/>
      <c r="E200" s="66"/>
      <c r="F200" s="66"/>
      <c r="G200" s="66"/>
      <c r="H200" s="66"/>
      <c r="I200" s="66"/>
      <c r="J200" s="66"/>
      <c r="K200" s="66"/>
      <c r="L200" s="66"/>
      <c r="M200" s="89"/>
    </row>
    <row r="201" ht="12.75">
      <c r="B201" s="8"/>
    </row>
    <row r="202" spans="1:13" ht="12.75">
      <c r="A202"/>
      <c r="B202" s="90" t="s">
        <v>35</v>
      </c>
      <c r="C202" s="91"/>
      <c r="D202" s="153"/>
      <c r="E202" s="92">
        <v>1980</v>
      </c>
      <c r="F202" s="92">
        <v>1985</v>
      </c>
      <c r="G202" s="92">
        <v>1990</v>
      </c>
      <c r="H202" s="92">
        <v>1995</v>
      </c>
      <c r="I202" s="92">
        <v>1996</v>
      </c>
      <c r="J202" s="92">
        <v>1997</v>
      </c>
      <c r="K202" s="92">
        <v>1998</v>
      </c>
      <c r="L202" s="92">
        <v>1999</v>
      </c>
      <c r="M202" s="93">
        <v>2000</v>
      </c>
    </row>
    <row r="203" spans="1:13" ht="32.25" customHeight="1">
      <c r="A203"/>
      <c r="B203" s="120">
        <v>1</v>
      </c>
      <c r="C203" s="126" t="s">
        <v>11</v>
      </c>
      <c r="D203" s="159"/>
      <c r="E203" s="49" t="str">
        <f>+IF(E197&gt;0,E198/E197,"-")</f>
        <v>-</v>
      </c>
      <c r="F203" s="49" t="str">
        <f aca="true" t="shared" si="31" ref="F203:M203">+IF(F197&gt;0,F198/F197,"-")</f>
        <v>-</v>
      </c>
      <c r="G203" s="49" t="str">
        <f t="shared" si="31"/>
        <v>-</v>
      </c>
      <c r="H203" s="49" t="str">
        <f t="shared" si="31"/>
        <v>-</v>
      </c>
      <c r="I203" s="49" t="str">
        <f t="shared" si="31"/>
        <v>-</v>
      </c>
      <c r="J203" s="49" t="str">
        <f t="shared" si="31"/>
        <v>-</v>
      </c>
      <c r="K203" s="49" t="str">
        <f t="shared" si="31"/>
        <v>-</v>
      </c>
      <c r="L203" s="49" t="str">
        <f t="shared" si="31"/>
        <v>-</v>
      </c>
      <c r="M203" s="50" t="str">
        <f t="shared" si="31"/>
        <v>-</v>
      </c>
    </row>
    <row r="204" spans="1:13" ht="39" customHeight="1">
      <c r="A204"/>
      <c r="B204" s="122">
        <v>2</v>
      </c>
      <c r="C204" s="127" t="s">
        <v>12</v>
      </c>
      <c r="D204" s="70"/>
      <c r="E204" s="39" t="str">
        <f>+IF(E189&gt;0,E190/E189,"-")</f>
        <v>-</v>
      </c>
      <c r="F204" s="39" t="str">
        <f aca="true" t="shared" si="32" ref="F204:M204">+IF(F189&gt;0,F190/F189,"-")</f>
        <v>-</v>
      </c>
      <c r="G204" s="39" t="str">
        <f t="shared" si="32"/>
        <v>-</v>
      </c>
      <c r="H204" s="39" t="str">
        <f t="shared" si="32"/>
        <v>-</v>
      </c>
      <c r="I204" s="39" t="str">
        <f t="shared" si="32"/>
        <v>-</v>
      </c>
      <c r="J204" s="39" t="str">
        <f t="shared" si="32"/>
        <v>-</v>
      </c>
      <c r="K204" s="39" t="str">
        <f t="shared" si="32"/>
        <v>-</v>
      </c>
      <c r="L204" s="39" t="str">
        <f t="shared" si="32"/>
        <v>-</v>
      </c>
      <c r="M204" s="40" t="str">
        <f t="shared" si="32"/>
        <v>-</v>
      </c>
    </row>
    <row r="205" spans="1:13" ht="36" customHeight="1">
      <c r="A205"/>
      <c r="B205" s="124">
        <v>3</v>
      </c>
      <c r="C205" s="401" t="s">
        <v>13</v>
      </c>
      <c r="D205" s="87"/>
      <c r="E205" s="45" t="str">
        <f>+IF(E193&gt;0,E194/E193,"-")</f>
        <v>-</v>
      </c>
      <c r="F205" s="45" t="str">
        <f aca="true" t="shared" si="33" ref="F205:M205">+IF(F193&gt;0,F194/F193,"-")</f>
        <v>-</v>
      </c>
      <c r="G205" s="45" t="str">
        <f t="shared" si="33"/>
        <v>-</v>
      </c>
      <c r="H205" s="45" t="str">
        <f t="shared" si="33"/>
        <v>-</v>
      </c>
      <c r="I205" s="45" t="str">
        <f t="shared" si="33"/>
        <v>-</v>
      </c>
      <c r="J205" s="45" t="str">
        <f t="shared" si="33"/>
        <v>-</v>
      </c>
      <c r="K205" s="45" t="str">
        <f t="shared" si="33"/>
        <v>-</v>
      </c>
      <c r="L205" s="45" t="str">
        <f t="shared" si="33"/>
        <v>-</v>
      </c>
      <c r="M205" s="46" t="str">
        <f t="shared" si="33"/>
        <v>-</v>
      </c>
    </row>
    <row r="206" spans="2:13" ht="12.75">
      <c r="B206" s="8"/>
      <c r="C206" s="6"/>
      <c r="D206" s="7"/>
      <c r="E206" s="7"/>
      <c r="F206" s="7"/>
      <c r="G206" s="7"/>
      <c r="H206" s="7"/>
      <c r="I206" s="7"/>
      <c r="J206" s="7"/>
      <c r="K206" s="7"/>
      <c r="L206" s="7"/>
      <c r="M206" s="7"/>
    </row>
    <row r="207" spans="1:13" ht="11.25" customHeight="1">
      <c r="A207"/>
      <c r="B207" s="77" t="s">
        <v>190</v>
      </c>
      <c r="C207" s="74"/>
      <c r="D207" s="75"/>
      <c r="E207" s="75"/>
      <c r="F207" s="75"/>
      <c r="G207" s="75"/>
      <c r="H207" s="75"/>
      <c r="I207" s="75"/>
      <c r="J207" s="75"/>
      <c r="K207" s="75"/>
      <c r="L207" s="75"/>
      <c r="M207" s="76"/>
    </row>
    <row r="208" spans="1:13" ht="11.25" customHeight="1">
      <c r="A208"/>
      <c r="B208" s="78" t="s">
        <v>191</v>
      </c>
      <c r="C208" s="79" t="s">
        <v>192</v>
      </c>
      <c r="D208" s="80"/>
      <c r="E208" s="80"/>
      <c r="F208" s="80"/>
      <c r="G208" s="80"/>
      <c r="H208" s="80"/>
      <c r="I208" s="80"/>
      <c r="J208" s="80"/>
      <c r="K208" s="80"/>
      <c r="L208" s="80"/>
      <c r="M208" s="81"/>
    </row>
    <row r="209" spans="1:13" ht="13.5" customHeight="1">
      <c r="A209"/>
      <c r="B209" s="407">
        <v>1</v>
      </c>
      <c r="C209" s="475" t="s">
        <v>215</v>
      </c>
      <c r="D209" s="476"/>
      <c r="E209" s="476"/>
      <c r="F209" s="476"/>
      <c r="G209" s="476"/>
      <c r="H209" s="476"/>
      <c r="I209" s="476"/>
      <c r="J209" s="476"/>
      <c r="K209" s="476"/>
      <c r="L209" s="476"/>
      <c r="M209" s="477"/>
    </row>
    <row r="210" spans="1:13" ht="13.5" customHeight="1">
      <c r="A210"/>
      <c r="B210" s="69"/>
      <c r="C210" s="478"/>
      <c r="D210" s="479"/>
      <c r="E210" s="479"/>
      <c r="F210" s="479"/>
      <c r="G210" s="479"/>
      <c r="H210" s="479"/>
      <c r="I210" s="479"/>
      <c r="J210" s="479"/>
      <c r="K210" s="479"/>
      <c r="L210" s="479"/>
      <c r="M210" s="480"/>
    </row>
    <row r="211" spans="1:13" ht="13.5" customHeight="1">
      <c r="A211"/>
      <c r="B211" s="69"/>
      <c r="C211" s="478"/>
      <c r="D211" s="479"/>
      <c r="E211" s="479"/>
      <c r="F211" s="479"/>
      <c r="G211" s="479"/>
      <c r="H211" s="479"/>
      <c r="I211" s="479"/>
      <c r="J211" s="479"/>
      <c r="K211" s="479"/>
      <c r="L211" s="479"/>
      <c r="M211" s="480"/>
    </row>
    <row r="212" spans="1:13" ht="13.5" customHeight="1">
      <c r="A212"/>
      <c r="B212" s="69"/>
      <c r="C212" s="478"/>
      <c r="D212" s="479"/>
      <c r="E212" s="479"/>
      <c r="F212" s="479"/>
      <c r="G212" s="479"/>
      <c r="H212" s="479"/>
      <c r="I212" s="479"/>
      <c r="J212" s="479"/>
      <c r="K212" s="479"/>
      <c r="L212" s="479"/>
      <c r="M212" s="480"/>
    </row>
    <row r="213" spans="1:13" ht="13.5" customHeight="1">
      <c r="A213"/>
      <c r="B213" s="69"/>
      <c r="C213" s="478"/>
      <c r="D213" s="479"/>
      <c r="E213" s="479"/>
      <c r="F213" s="479"/>
      <c r="G213" s="479"/>
      <c r="H213" s="479"/>
      <c r="I213" s="479"/>
      <c r="J213" s="479"/>
      <c r="K213" s="479"/>
      <c r="L213" s="479"/>
      <c r="M213" s="480"/>
    </row>
    <row r="214" spans="1:13" ht="13.5" customHeight="1">
      <c r="A214"/>
      <c r="B214" s="71"/>
      <c r="C214" s="472"/>
      <c r="D214" s="473"/>
      <c r="E214" s="473"/>
      <c r="F214" s="473"/>
      <c r="G214" s="473"/>
      <c r="H214" s="473"/>
      <c r="I214" s="473"/>
      <c r="J214" s="473"/>
      <c r="K214" s="473"/>
      <c r="L214" s="473"/>
      <c r="M214" s="474"/>
    </row>
    <row r="221" ht="12.75"/>
    <row r="230" ht="12.75">
      <c r="C230" s="351"/>
    </row>
    <row r="231" spans="2:13" ht="15">
      <c r="B231" s="55" t="str">
        <f>+Index!B14</f>
        <v>II.6. Enrollments by field of study</v>
      </c>
      <c r="C231" s="56"/>
      <c r="D231" s="57"/>
      <c r="E231" s="57"/>
      <c r="F231" s="57"/>
      <c r="G231" s="57"/>
      <c r="H231" s="57"/>
      <c r="I231" s="57"/>
      <c r="J231" s="57"/>
      <c r="K231" s="57"/>
      <c r="L231" s="57"/>
      <c r="M231" s="58"/>
    </row>
    <row r="232" spans="2:13" ht="12.75">
      <c r="B232" s="6"/>
      <c r="C232" s="6"/>
      <c r="D232" s="7"/>
      <c r="E232" s="7"/>
      <c r="F232" s="7"/>
      <c r="G232" s="7"/>
      <c r="H232" s="7"/>
      <c r="I232" s="7"/>
      <c r="J232" s="7"/>
      <c r="K232" s="7"/>
      <c r="L232" s="7"/>
      <c r="M232" s="7"/>
    </row>
    <row r="233" spans="2:13" ht="13.5" thickBot="1">
      <c r="B233" s="17" t="s">
        <v>156</v>
      </c>
      <c r="C233" s="20"/>
      <c r="D233" s="236" t="s">
        <v>188</v>
      </c>
      <c r="E233" s="18">
        <v>1980</v>
      </c>
      <c r="F233" s="18" t="s">
        <v>77</v>
      </c>
      <c r="G233" s="18">
        <v>1990</v>
      </c>
      <c r="H233" s="18">
        <v>1995</v>
      </c>
      <c r="I233" s="18">
        <v>1999</v>
      </c>
      <c r="J233" s="18">
        <v>2000</v>
      </c>
      <c r="K233" s="18">
        <v>2001</v>
      </c>
      <c r="L233" s="18">
        <v>2002</v>
      </c>
      <c r="M233" s="19">
        <v>2003</v>
      </c>
    </row>
    <row r="234" spans="1:13" s="115" customFormat="1" ht="12.75">
      <c r="A234" s="3"/>
      <c r="B234" s="27" t="s">
        <v>157</v>
      </c>
      <c r="C234" s="246"/>
      <c r="D234" s="247"/>
      <c r="E234" s="186">
        <f aca="true" t="shared" si="34" ref="E234:M234">E235+E237+E239+E241+E243+E245</f>
        <v>98816</v>
      </c>
      <c r="F234" s="186">
        <f t="shared" si="34"/>
        <v>150948</v>
      </c>
      <c r="G234" s="186">
        <f t="shared" si="34"/>
        <v>187819</v>
      </c>
      <c r="H234" s="186">
        <f t="shared" si="34"/>
        <v>274455</v>
      </c>
      <c r="I234" s="186"/>
      <c r="J234" s="186"/>
      <c r="K234" s="186"/>
      <c r="L234" s="186"/>
      <c r="M234" s="187">
        <f t="shared" si="34"/>
        <v>620533</v>
      </c>
    </row>
    <row r="235" spans="2:13" ht="12.75">
      <c r="B235" s="62"/>
      <c r="C235" s="254" t="s">
        <v>71</v>
      </c>
      <c r="D235" s="249"/>
      <c r="E235" s="250">
        <v>4195</v>
      </c>
      <c r="F235" s="250">
        <v>5897</v>
      </c>
      <c r="G235" s="250">
        <v>2762</v>
      </c>
      <c r="H235" s="250">
        <v>1626</v>
      </c>
      <c r="I235" s="250"/>
      <c r="J235" s="250"/>
      <c r="K235" s="250"/>
      <c r="L235" s="250"/>
      <c r="M235" s="251">
        <v>1762</v>
      </c>
    </row>
    <row r="236" spans="2:13" ht="12.75">
      <c r="B236" s="62"/>
      <c r="C236" s="252"/>
      <c r="D236" s="253"/>
      <c r="E236" s="327">
        <f>E235+E237+E239+E241</f>
        <v>44968</v>
      </c>
      <c r="F236" s="327">
        <f>F235+F237+F239+F241</f>
        <v>54841</v>
      </c>
      <c r="G236" s="327">
        <f>G235+G237+G239+G241</f>
        <v>60710</v>
      </c>
      <c r="H236" s="327">
        <f>H235+H237+H239+H241</f>
        <v>73521</v>
      </c>
      <c r="I236" s="327"/>
      <c r="J236" s="327"/>
      <c r="K236" s="327"/>
      <c r="L236" s="327"/>
      <c r="M236" s="408">
        <f>M235+M237+M239+M241</f>
        <v>171408</v>
      </c>
    </row>
    <row r="237" spans="2:13" ht="12.75">
      <c r="B237" s="62"/>
      <c r="C237" s="254" t="s">
        <v>72</v>
      </c>
      <c r="D237" s="249"/>
      <c r="E237" s="192">
        <v>17645</v>
      </c>
      <c r="F237" s="192">
        <v>12757</v>
      </c>
      <c r="G237" s="192">
        <v>7735</v>
      </c>
      <c r="H237" s="192">
        <v>9709</v>
      </c>
      <c r="I237" s="192"/>
      <c r="J237" s="192"/>
      <c r="K237" s="192"/>
      <c r="L237" s="192"/>
      <c r="M237" s="193">
        <v>22954</v>
      </c>
    </row>
    <row r="238" spans="2:13" ht="12.75">
      <c r="B238" s="62"/>
      <c r="C238" s="252"/>
      <c r="D238" s="253"/>
      <c r="E238" s="104"/>
      <c r="F238" s="104"/>
      <c r="G238" s="104"/>
      <c r="H238" s="104"/>
      <c r="I238" s="104"/>
      <c r="J238" s="104"/>
      <c r="K238" s="104"/>
      <c r="L238" s="104"/>
      <c r="M238" s="228"/>
    </row>
    <row r="239" spans="2:13" ht="12.75">
      <c r="B239" s="62"/>
      <c r="C239" s="254" t="s">
        <v>73</v>
      </c>
      <c r="D239" s="249"/>
      <c r="E239" s="192">
        <v>907</v>
      </c>
      <c r="F239" s="192">
        <v>995</v>
      </c>
      <c r="G239" s="192">
        <v>1062</v>
      </c>
      <c r="H239" s="192">
        <v>1036</v>
      </c>
      <c r="I239" s="192"/>
      <c r="J239" s="192"/>
      <c r="K239" s="192"/>
      <c r="L239" s="192"/>
      <c r="M239" s="193">
        <v>1836</v>
      </c>
    </row>
    <row r="240" spans="2:13" ht="12.75">
      <c r="B240" s="62"/>
      <c r="C240" s="252"/>
      <c r="D240" s="253"/>
      <c r="E240" s="104"/>
      <c r="F240" s="104"/>
      <c r="G240" s="104"/>
      <c r="H240" s="104"/>
      <c r="I240" s="104"/>
      <c r="J240" s="104"/>
      <c r="K240" s="104"/>
      <c r="L240" s="104"/>
      <c r="M240" s="228"/>
    </row>
    <row r="241" spans="2:13" ht="12.75">
      <c r="B241" s="62"/>
      <c r="C241" s="254" t="s">
        <v>76</v>
      </c>
      <c r="D241" s="249"/>
      <c r="E241" s="192">
        <v>22221</v>
      </c>
      <c r="F241" s="192">
        <v>35192</v>
      </c>
      <c r="G241" s="192">
        <v>49151</v>
      </c>
      <c r="H241" s="192">
        <v>61150</v>
      </c>
      <c r="I241" s="192"/>
      <c r="J241" s="192"/>
      <c r="K241" s="192"/>
      <c r="L241" s="192"/>
      <c r="M241" s="193">
        <v>144856</v>
      </c>
    </row>
    <row r="242" spans="2:13" ht="12.75" customHeight="1">
      <c r="B242" s="62"/>
      <c r="C242" s="252"/>
      <c r="D242" s="253"/>
      <c r="E242" s="104"/>
      <c r="F242" s="104"/>
      <c r="G242" s="104"/>
      <c r="H242" s="104"/>
      <c r="I242" s="104"/>
      <c r="J242" s="104"/>
      <c r="K242" s="104"/>
      <c r="L242" s="104"/>
      <c r="M242" s="228"/>
    </row>
    <row r="243" spans="2:13" ht="12.75">
      <c r="B243" s="62"/>
      <c r="C243" s="248" t="s">
        <v>75</v>
      </c>
      <c r="D243" s="249">
        <v>1</v>
      </c>
      <c r="E243" s="192">
        <v>2402</v>
      </c>
      <c r="F243" s="192">
        <v>4637</v>
      </c>
      <c r="G243" s="192">
        <v>4838</v>
      </c>
      <c r="H243" s="192">
        <v>5898</v>
      </c>
      <c r="I243" s="192"/>
      <c r="J243" s="192"/>
      <c r="K243" s="192"/>
      <c r="L243" s="192"/>
      <c r="M243" s="193">
        <v>33796</v>
      </c>
    </row>
    <row r="244" spans="2:13" ht="12.75">
      <c r="B244" s="62"/>
      <c r="C244" s="252"/>
      <c r="D244" s="253"/>
      <c r="E244" s="104"/>
      <c r="F244" s="104"/>
      <c r="G244" s="104"/>
      <c r="H244" s="104"/>
      <c r="I244" s="104"/>
      <c r="J244" s="104"/>
      <c r="K244" s="104"/>
      <c r="L244" s="104"/>
      <c r="M244" s="228"/>
    </row>
    <row r="245" spans="2:13" ht="12.75">
      <c r="B245" s="62"/>
      <c r="C245" s="248" t="s">
        <v>74</v>
      </c>
      <c r="D245" s="249"/>
      <c r="E245" s="192">
        <v>51446</v>
      </c>
      <c r="F245" s="192">
        <v>91470</v>
      </c>
      <c r="G245" s="192">
        <v>122271</v>
      </c>
      <c r="H245" s="192">
        <v>195036</v>
      </c>
      <c r="I245" s="192"/>
      <c r="J245" s="192"/>
      <c r="K245" s="192"/>
      <c r="L245" s="192"/>
      <c r="M245" s="193">
        <v>415329</v>
      </c>
    </row>
    <row r="246" spans="2:13" ht="12.75">
      <c r="B246" s="62"/>
      <c r="C246" s="252"/>
      <c r="D246" s="253"/>
      <c r="E246" s="104"/>
      <c r="F246" s="104"/>
      <c r="G246" s="104"/>
      <c r="H246" s="104"/>
      <c r="I246" s="104"/>
      <c r="J246" s="104"/>
      <c r="K246" s="104"/>
      <c r="L246" s="104"/>
      <c r="M246" s="228"/>
    </row>
    <row r="247" spans="2:13" ht="13.5" customHeight="1" hidden="1" thickBot="1">
      <c r="B247" s="62"/>
      <c r="C247" s="255"/>
      <c r="D247" s="253"/>
      <c r="E247" s="99"/>
      <c r="F247" s="99"/>
      <c r="G247" s="99"/>
      <c r="H247" s="99"/>
      <c r="I247" s="99"/>
      <c r="J247" s="99"/>
      <c r="K247" s="99"/>
      <c r="L247" s="99"/>
      <c r="M247" s="100"/>
    </row>
    <row r="248" spans="2:13" ht="12.75">
      <c r="B248" s="62"/>
      <c r="C248" s="252"/>
      <c r="D248" s="253"/>
      <c r="E248" s="377"/>
      <c r="F248" s="378"/>
      <c r="G248" s="378"/>
      <c r="H248" s="378"/>
      <c r="I248" s="378"/>
      <c r="J248" s="378"/>
      <c r="K248" s="378"/>
      <c r="L248" s="378"/>
      <c r="M248" s="379"/>
    </row>
    <row r="249" spans="1:13" ht="12.75">
      <c r="A249"/>
      <c r="B249" s="28" t="s">
        <v>158</v>
      </c>
      <c r="C249" s="256"/>
      <c r="D249" s="257"/>
      <c r="E249" s="188">
        <f>E250+E252+E254+E256+E258+E260</f>
        <v>632331</v>
      </c>
      <c r="F249" s="188">
        <f>F250+F252+F254+F256+F258+F260</f>
        <v>837130</v>
      </c>
      <c r="G249" s="188">
        <f>G250+G252+G254+G256+G258+G260</f>
        <v>890372</v>
      </c>
      <c r="H249" s="188">
        <f>H250+H252+H254+H256+H258+H260</f>
        <v>942976</v>
      </c>
      <c r="I249" s="188"/>
      <c r="J249" s="188"/>
      <c r="K249" s="188"/>
      <c r="L249" s="188"/>
      <c r="M249" s="110">
        <f>M250+M252+M254+M256+M258+M260</f>
        <v>1244942</v>
      </c>
    </row>
    <row r="250" spans="1:13" ht="14.25" customHeight="1">
      <c r="A250"/>
      <c r="B250" s="62"/>
      <c r="C250" s="254" t="s">
        <v>71</v>
      </c>
      <c r="D250" s="249"/>
      <c r="E250" s="250">
        <f>E263-E235</f>
        <v>63375</v>
      </c>
      <c r="F250" s="250">
        <f>F263-F235</f>
        <v>77902</v>
      </c>
      <c r="G250" s="250">
        <f>G263-G235</f>
        <v>53052</v>
      </c>
      <c r="H250" s="250">
        <f>H263-H235</f>
        <v>29897</v>
      </c>
      <c r="I250" s="250"/>
      <c r="J250" s="250"/>
      <c r="K250" s="250"/>
      <c r="L250" s="250"/>
      <c r="M250" s="251">
        <f>M263-M235</f>
        <v>40328</v>
      </c>
    </row>
    <row r="251" spans="1:13" ht="16.5" customHeight="1">
      <c r="A251"/>
      <c r="B251" s="62"/>
      <c r="C251" s="252"/>
      <c r="D251" s="253"/>
      <c r="E251" s="138">
        <f>E250+E252+E254+E256</f>
        <v>393007</v>
      </c>
      <c r="F251" s="138">
        <f>F250+F252+F254+F256</f>
        <v>467261</v>
      </c>
      <c r="G251" s="138">
        <f>G250+G252+G254+G256</f>
        <v>475909</v>
      </c>
      <c r="H251" s="138">
        <f>H250+H252+H254+H256</f>
        <v>489842</v>
      </c>
      <c r="I251" s="138"/>
      <c r="J251" s="138"/>
      <c r="K251" s="138"/>
      <c r="L251" s="138"/>
      <c r="M251" s="409">
        <f>M250+M252+M254+M256</f>
        <v>699074</v>
      </c>
    </row>
    <row r="252" spans="1:13" ht="12.75" customHeight="1">
      <c r="A252"/>
      <c r="B252" s="62"/>
      <c r="C252" s="254" t="s">
        <v>72</v>
      </c>
      <c r="D252" s="249"/>
      <c r="E252" s="192">
        <f>E265-E237</f>
        <v>137507</v>
      </c>
      <c r="F252" s="192">
        <f>F265-F237</f>
        <v>108124</v>
      </c>
      <c r="G252" s="192">
        <f>G265-G237</f>
        <v>103401</v>
      </c>
      <c r="H252" s="192">
        <f>H265-H237</f>
        <v>106861</v>
      </c>
      <c r="I252" s="192"/>
      <c r="J252" s="192"/>
      <c r="K252" s="192"/>
      <c r="L252" s="192"/>
      <c r="M252" s="193">
        <f>M265-M237</f>
        <v>141499</v>
      </c>
    </row>
    <row r="253" spans="2:13" ht="12.75">
      <c r="B253" s="62"/>
      <c r="C253" s="252"/>
      <c r="D253" s="253"/>
      <c r="E253" s="104"/>
      <c r="F253" s="104"/>
      <c r="G253" s="104"/>
      <c r="H253" s="104"/>
      <c r="I253" s="104"/>
      <c r="J253" s="104"/>
      <c r="K253" s="104"/>
      <c r="L253" s="104"/>
      <c r="M253" s="228"/>
    </row>
    <row r="254" spans="1:13" ht="11.25" customHeight="1">
      <c r="A254"/>
      <c r="B254" s="62"/>
      <c r="C254" s="254" t="s">
        <v>73</v>
      </c>
      <c r="D254" s="249"/>
      <c r="E254" s="192">
        <f>E267-E239</f>
        <v>18751</v>
      </c>
      <c r="F254" s="192">
        <f>F267-F239</f>
        <v>26886</v>
      </c>
      <c r="G254" s="192">
        <f>G267-G239</f>
        <v>27072</v>
      </c>
      <c r="H254" s="192">
        <f>H267-H239</f>
        <v>20034</v>
      </c>
      <c r="I254" s="192"/>
      <c r="J254" s="192"/>
      <c r="K254" s="192"/>
      <c r="L254" s="192"/>
      <c r="M254" s="193">
        <f>M267-M239</f>
        <v>33915</v>
      </c>
    </row>
    <row r="255" spans="1:13" ht="11.25" customHeight="1">
      <c r="A255"/>
      <c r="B255" s="62"/>
      <c r="C255" s="252"/>
      <c r="D255" s="253"/>
      <c r="E255" s="104"/>
      <c r="F255" s="104"/>
      <c r="G255" s="104"/>
      <c r="H255" s="104"/>
      <c r="I255" s="104"/>
      <c r="J255" s="104"/>
      <c r="K255" s="104"/>
      <c r="L255" s="104"/>
      <c r="M255" s="228"/>
    </row>
    <row r="256" spans="1:13" ht="13.5" customHeight="1">
      <c r="A256"/>
      <c r="B256" s="62"/>
      <c r="C256" s="254" t="s">
        <v>76</v>
      </c>
      <c r="D256" s="249"/>
      <c r="E256" s="192">
        <f>E269-E241</f>
        <v>173374</v>
      </c>
      <c r="F256" s="192">
        <f>F269-F241</f>
        <v>254349</v>
      </c>
      <c r="G256" s="192">
        <f>G269-G241</f>
        <v>292384</v>
      </c>
      <c r="H256" s="192">
        <f>H269-H241</f>
        <v>333050</v>
      </c>
      <c r="I256" s="192"/>
      <c r="J256" s="192"/>
      <c r="K256" s="192"/>
      <c r="L256" s="192"/>
      <c r="M256" s="193">
        <f>M269-M241</f>
        <v>483332</v>
      </c>
    </row>
    <row r="257" spans="1:13" ht="13.5" customHeight="1">
      <c r="A257"/>
      <c r="B257" s="62"/>
      <c r="C257" s="252"/>
      <c r="D257" s="253"/>
      <c r="E257" s="104"/>
      <c r="F257" s="104"/>
      <c r="G257" s="104"/>
      <c r="H257" s="104"/>
      <c r="I257" s="104"/>
      <c r="J257" s="104"/>
      <c r="K257" s="104"/>
      <c r="L257" s="104"/>
      <c r="M257" s="228"/>
    </row>
    <row r="258" spans="1:13" ht="13.5" customHeight="1">
      <c r="A258"/>
      <c r="B258" s="62"/>
      <c r="C258" s="248" t="s">
        <v>75</v>
      </c>
      <c r="D258" s="249">
        <v>1</v>
      </c>
      <c r="E258" s="192">
        <f>E271-E243</f>
        <v>15832</v>
      </c>
      <c r="F258" s="192">
        <f>F271-F243</f>
        <v>23587</v>
      </c>
      <c r="G258" s="192">
        <f>G271-G243</f>
        <v>28797</v>
      </c>
      <c r="H258" s="192">
        <f>H271-H243</f>
        <v>29465</v>
      </c>
      <c r="I258" s="192"/>
      <c r="J258" s="192"/>
      <c r="K258" s="192"/>
      <c r="L258" s="192"/>
      <c r="M258" s="193">
        <f>M271-M243</f>
        <v>59984</v>
      </c>
    </row>
    <row r="259" spans="1:13" ht="13.5" customHeight="1">
      <c r="A259"/>
      <c r="B259" s="62"/>
      <c r="C259" s="252"/>
      <c r="D259" s="253"/>
      <c r="E259" s="104"/>
      <c r="F259" s="104"/>
      <c r="G259" s="104"/>
      <c r="H259" s="104"/>
      <c r="I259" s="104"/>
      <c r="J259" s="104"/>
      <c r="K259" s="104"/>
      <c r="L259" s="104"/>
      <c r="M259" s="228"/>
    </row>
    <row r="260" spans="1:13" ht="13.5" customHeight="1">
      <c r="A260"/>
      <c r="B260" s="62"/>
      <c r="C260" s="248" t="s">
        <v>74</v>
      </c>
      <c r="D260" s="249"/>
      <c r="E260" s="192">
        <f>E273-E245</f>
        <v>223492</v>
      </c>
      <c r="F260" s="192">
        <f>F273-F245</f>
        <v>346282</v>
      </c>
      <c r="G260" s="192">
        <f>G273-G245</f>
        <v>385666</v>
      </c>
      <c r="H260" s="192">
        <f>H273-H245</f>
        <v>423669</v>
      </c>
      <c r="I260" s="192"/>
      <c r="J260" s="192"/>
      <c r="K260" s="192"/>
      <c r="L260" s="192"/>
      <c r="M260" s="193">
        <f>M273-M245</f>
        <v>485884</v>
      </c>
    </row>
    <row r="261" spans="1:13" ht="13.5" customHeight="1">
      <c r="A261"/>
      <c r="B261" s="62"/>
      <c r="C261" s="252"/>
      <c r="D261" s="253"/>
      <c r="E261" s="104"/>
      <c r="F261" s="104"/>
      <c r="G261" s="104"/>
      <c r="H261" s="104"/>
      <c r="I261" s="104"/>
      <c r="J261" s="104"/>
      <c r="K261" s="104"/>
      <c r="L261" s="104"/>
      <c r="M261" s="228"/>
    </row>
    <row r="262" spans="2:13" ht="12.75">
      <c r="B262" s="28" t="s">
        <v>38</v>
      </c>
      <c r="C262" s="256"/>
      <c r="D262" s="257"/>
      <c r="E262" s="188">
        <f aca="true" t="shared" si="35" ref="E262:M262">SUM(E263+E265+E267+E269+E271+E273)</f>
        <v>731147</v>
      </c>
      <c r="F262" s="188">
        <f t="shared" si="35"/>
        <v>988078</v>
      </c>
      <c r="G262" s="188">
        <f t="shared" si="35"/>
        <v>1078191</v>
      </c>
      <c r="H262" s="188">
        <f t="shared" si="35"/>
        <v>1217431</v>
      </c>
      <c r="I262" s="188">
        <f t="shared" si="35"/>
        <v>1481999</v>
      </c>
      <c r="J262" s="188">
        <f t="shared" si="35"/>
        <v>1585408</v>
      </c>
      <c r="K262" s="188">
        <f t="shared" si="35"/>
        <v>1660973</v>
      </c>
      <c r="L262" s="188">
        <f t="shared" si="35"/>
        <v>1771969</v>
      </c>
      <c r="M262" s="110">
        <f t="shared" si="35"/>
        <v>1865475</v>
      </c>
    </row>
    <row r="263" spans="2:13" ht="12.75">
      <c r="B263" s="62"/>
      <c r="C263" s="254" t="s">
        <v>71</v>
      </c>
      <c r="D263" s="249"/>
      <c r="E263" s="250">
        <v>67570</v>
      </c>
      <c r="F263" s="250">
        <v>83799</v>
      </c>
      <c r="G263" s="250">
        <v>55814</v>
      </c>
      <c r="H263" s="250">
        <v>31523</v>
      </c>
      <c r="I263" s="250">
        <v>38759</v>
      </c>
      <c r="J263" s="250">
        <v>40335</v>
      </c>
      <c r="K263" s="250">
        <v>41900</v>
      </c>
      <c r="L263" s="250">
        <v>42493</v>
      </c>
      <c r="M263" s="251">
        <v>42090</v>
      </c>
    </row>
    <row r="264" spans="2:13" ht="12.75">
      <c r="B264" s="62"/>
      <c r="C264" s="252"/>
      <c r="D264" s="253"/>
      <c r="E264" s="327">
        <f aca="true" t="shared" si="36" ref="E264:M264">E263+E265+E267+E269</f>
        <v>437975</v>
      </c>
      <c r="F264" s="327">
        <f t="shared" si="36"/>
        <v>522102</v>
      </c>
      <c r="G264" s="327">
        <f t="shared" si="36"/>
        <v>536619</v>
      </c>
      <c r="H264" s="327">
        <f t="shared" si="36"/>
        <v>563363</v>
      </c>
      <c r="I264" s="327">
        <f t="shared" si="36"/>
        <v>682144</v>
      </c>
      <c r="J264" s="327">
        <f t="shared" si="36"/>
        <v>730163</v>
      </c>
      <c r="K264" s="327">
        <f t="shared" si="36"/>
        <v>773918</v>
      </c>
      <c r="L264" s="327">
        <f t="shared" si="36"/>
        <v>830780</v>
      </c>
      <c r="M264" s="408">
        <f t="shared" si="36"/>
        <v>870482</v>
      </c>
    </row>
    <row r="265" spans="2:13" ht="12.75">
      <c r="B265" s="62"/>
      <c r="C265" s="254" t="s">
        <v>72</v>
      </c>
      <c r="D265" s="249"/>
      <c r="E265" s="192">
        <v>155152</v>
      </c>
      <c r="F265" s="192">
        <v>120881</v>
      </c>
      <c r="G265" s="192">
        <v>111136</v>
      </c>
      <c r="H265" s="192">
        <v>116570</v>
      </c>
      <c r="I265" s="192">
        <v>131840</v>
      </c>
      <c r="J265" s="192">
        <v>142667</v>
      </c>
      <c r="K265" s="192">
        <v>147662</v>
      </c>
      <c r="L265" s="192">
        <v>154817</v>
      </c>
      <c r="M265" s="193">
        <v>164453</v>
      </c>
    </row>
    <row r="266" spans="2:13" ht="12.75">
      <c r="B266" s="62"/>
      <c r="C266" s="252"/>
      <c r="D266" s="253"/>
      <c r="E266" s="104"/>
      <c r="F266" s="104"/>
      <c r="G266" s="104"/>
      <c r="H266" s="104"/>
      <c r="I266" s="104"/>
      <c r="J266" s="104"/>
      <c r="K266" s="104"/>
      <c r="L266" s="104"/>
      <c r="M266" s="228"/>
    </row>
    <row r="267" spans="2:13" ht="12.75">
      <c r="B267" s="62"/>
      <c r="C267" s="254" t="s">
        <v>73</v>
      </c>
      <c r="D267" s="249"/>
      <c r="E267" s="192">
        <v>19658</v>
      </c>
      <c r="F267" s="192">
        <v>27881</v>
      </c>
      <c r="G267" s="192">
        <v>28134</v>
      </c>
      <c r="H267" s="192">
        <v>21070</v>
      </c>
      <c r="I267" s="192">
        <v>30002</v>
      </c>
      <c r="J267" s="192">
        <v>32698</v>
      </c>
      <c r="K267" s="192">
        <v>33720</v>
      </c>
      <c r="L267" s="192">
        <v>34541</v>
      </c>
      <c r="M267" s="193">
        <v>35751</v>
      </c>
    </row>
    <row r="268" spans="2:13" ht="12.75">
      <c r="B268" s="62"/>
      <c r="C268" s="252"/>
      <c r="D268" s="253"/>
      <c r="E268" s="104"/>
      <c r="F268" s="104"/>
      <c r="G268" s="104"/>
      <c r="H268" s="104"/>
      <c r="I268" s="104"/>
      <c r="J268" s="104"/>
      <c r="K268" s="104"/>
      <c r="L268" s="104"/>
      <c r="M268" s="228"/>
    </row>
    <row r="269" spans="2:13" ht="12.75">
      <c r="B269" s="62"/>
      <c r="C269" s="254" t="s">
        <v>76</v>
      </c>
      <c r="D269" s="249"/>
      <c r="E269" s="192">
        <v>195595</v>
      </c>
      <c r="F269" s="192">
        <v>289541</v>
      </c>
      <c r="G269" s="192">
        <v>341535</v>
      </c>
      <c r="H269" s="192">
        <v>394200</v>
      </c>
      <c r="I269" s="192">
        <v>481543</v>
      </c>
      <c r="J269" s="192">
        <v>514463</v>
      </c>
      <c r="K269" s="192">
        <v>550636</v>
      </c>
      <c r="L269" s="192">
        <v>598929</v>
      </c>
      <c r="M269" s="193">
        <v>628188</v>
      </c>
    </row>
    <row r="270" spans="2:13" ht="12.75">
      <c r="B270" s="62"/>
      <c r="C270" s="252"/>
      <c r="D270" s="253"/>
      <c r="E270" s="104"/>
      <c r="F270" s="104"/>
      <c r="G270" s="104"/>
      <c r="H270" s="104"/>
      <c r="I270" s="104"/>
      <c r="J270" s="104"/>
      <c r="K270" s="104"/>
      <c r="L270" s="104"/>
      <c r="M270" s="228"/>
    </row>
    <row r="271" spans="2:13" ht="12.75">
      <c r="B271" s="62"/>
      <c r="C271" s="248" t="s">
        <v>75</v>
      </c>
      <c r="D271" s="249">
        <v>1</v>
      </c>
      <c r="E271" s="192">
        <v>18234</v>
      </c>
      <c r="F271" s="192">
        <v>28224</v>
      </c>
      <c r="G271" s="192">
        <v>33635</v>
      </c>
      <c r="H271" s="192">
        <v>35363</v>
      </c>
      <c r="I271" s="192">
        <v>57364</v>
      </c>
      <c r="J271" s="192">
        <v>66073</v>
      </c>
      <c r="K271" s="192">
        <v>72737</v>
      </c>
      <c r="L271" s="192">
        <v>81057</v>
      </c>
      <c r="M271" s="193">
        <v>93780</v>
      </c>
    </row>
    <row r="272" spans="2:13" ht="12.75">
      <c r="B272" s="62"/>
      <c r="C272" s="252"/>
      <c r="D272" s="253"/>
      <c r="E272" s="104"/>
      <c r="F272" s="104"/>
      <c r="G272" s="104"/>
      <c r="H272" s="104"/>
      <c r="I272" s="104"/>
      <c r="J272" s="104"/>
      <c r="K272" s="104"/>
      <c r="L272" s="104"/>
      <c r="M272" s="228"/>
    </row>
    <row r="273" spans="2:13" ht="12.75">
      <c r="B273" s="62"/>
      <c r="C273" s="248" t="s">
        <v>74</v>
      </c>
      <c r="D273" s="249"/>
      <c r="E273" s="192">
        <v>274938</v>
      </c>
      <c r="F273" s="192">
        <v>437752</v>
      </c>
      <c r="G273" s="192">
        <v>507937</v>
      </c>
      <c r="H273" s="192">
        <v>618705</v>
      </c>
      <c r="I273" s="192">
        <v>742491</v>
      </c>
      <c r="J273" s="192">
        <v>789172</v>
      </c>
      <c r="K273" s="192">
        <v>814318</v>
      </c>
      <c r="L273" s="192">
        <v>860132</v>
      </c>
      <c r="M273" s="193">
        <v>901213</v>
      </c>
    </row>
    <row r="274" spans="2:13" ht="12.75">
      <c r="B274" s="62"/>
      <c r="C274" s="252"/>
      <c r="D274" s="253"/>
      <c r="E274" s="104"/>
      <c r="F274" s="104"/>
      <c r="G274" s="104"/>
      <c r="H274" s="104"/>
      <c r="I274" s="104"/>
      <c r="J274" s="104"/>
      <c r="K274" s="104"/>
      <c r="L274" s="104"/>
      <c r="M274" s="228"/>
    </row>
    <row r="275" spans="2:13" ht="13.5" thickBot="1">
      <c r="B275" s="410"/>
      <c r="C275" s="411"/>
      <c r="D275" s="258"/>
      <c r="E275" s="259"/>
      <c r="F275" s="260"/>
      <c r="G275" s="260"/>
      <c r="H275" s="260"/>
      <c r="I275" s="260"/>
      <c r="J275" s="260"/>
      <c r="K275" s="260"/>
      <c r="L275" s="260"/>
      <c r="M275" s="261"/>
    </row>
    <row r="276" spans="3:13" ht="12.75">
      <c r="C276" s="262"/>
      <c r="D276" s="263"/>
      <c r="E276" s="262"/>
      <c r="F276" s="262"/>
      <c r="G276" s="262"/>
      <c r="H276" s="262"/>
      <c r="I276" s="231"/>
      <c r="J276" s="231"/>
      <c r="K276" s="231"/>
      <c r="L276" s="231"/>
      <c r="M276" s="231"/>
    </row>
    <row r="277" spans="2:13" ht="13.5" thickBot="1">
      <c r="B277" s="90" t="s">
        <v>35</v>
      </c>
      <c r="C277" s="264"/>
      <c r="D277" s="265"/>
      <c r="E277" s="18">
        <v>1980</v>
      </c>
      <c r="F277" s="18" t="s">
        <v>77</v>
      </c>
      <c r="G277" s="18">
        <v>1990</v>
      </c>
      <c r="H277" s="18">
        <v>1995</v>
      </c>
      <c r="I277" s="18">
        <v>1999</v>
      </c>
      <c r="J277" s="18">
        <v>2000</v>
      </c>
      <c r="K277" s="18">
        <v>2001</v>
      </c>
      <c r="L277" s="18">
        <v>2002</v>
      </c>
      <c r="M277" s="19">
        <v>2003</v>
      </c>
    </row>
    <row r="278" spans="2:13" ht="21">
      <c r="B278" s="120">
        <v>1</v>
      </c>
      <c r="C278" s="412" t="s">
        <v>14</v>
      </c>
      <c r="D278" s="266"/>
      <c r="E278" s="326">
        <f aca="true" t="shared" si="37" ref="E278:M278">(E264*100)/E262</f>
        <v>59.90245463634536</v>
      </c>
      <c r="F278" s="326">
        <f t="shared" si="37"/>
        <v>52.840160392195756</v>
      </c>
      <c r="G278" s="326">
        <f t="shared" si="37"/>
        <v>49.770309713214075</v>
      </c>
      <c r="H278" s="326">
        <f t="shared" si="37"/>
        <v>46.27473754159373</v>
      </c>
      <c r="I278" s="326">
        <f t="shared" si="37"/>
        <v>46.02864104496697</v>
      </c>
      <c r="J278" s="326">
        <f t="shared" si="37"/>
        <v>46.05521102454384</v>
      </c>
      <c r="K278" s="326">
        <f t="shared" si="37"/>
        <v>46.59425529493857</v>
      </c>
      <c r="L278" s="326">
        <f t="shared" si="37"/>
        <v>46.884567393673365</v>
      </c>
      <c r="M278" s="414">
        <f t="shared" si="37"/>
        <v>46.66275345421408</v>
      </c>
    </row>
    <row r="279" spans="2:13" ht="21">
      <c r="B279" s="122">
        <v>2</v>
      </c>
      <c r="C279" s="413" t="s">
        <v>15</v>
      </c>
      <c r="D279" s="267"/>
      <c r="E279" s="326">
        <f>(E236*100)/E234</f>
        <v>45.50680051813472</v>
      </c>
      <c r="F279" s="326">
        <f>(F236*100)/F234</f>
        <v>36.331054402840714</v>
      </c>
      <c r="G279" s="326">
        <f>(G236*100)/G234</f>
        <v>32.32367332378514</v>
      </c>
      <c r="H279" s="326">
        <f>(H236*100)/H234</f>
        <v>26.787998032464337</v>
      </c>
      <c r="I279" s="216"/>
      <c r="J279" s="216"/>
      <c r="K279" s="216"/>
      <c r="L279" s="216"/>
      <c r="M279" s="414">
        <f>(M236*100)/M234</f>
        <v>27.622704997155672</v>
      </c>
    </row>
    <row r="280" spans="2:13" ht="21">
      <c r="B280" s="124">
        <v>3</v>
      </c>
      <c r="C280" s="415" t="s">
        <v>16</v>
      </c>
      <c r="D280" s="268"/>
      <c r="E280" s="416">
        <f>(E251*100)/E249</f>
        <v>62.15210071940171</v>
      </c>
      <c r="F280" s="416">
        <f>(F251*100)/F249</f>
        <v>55.81701766750684</v>
      </c>
      <c r="G280" s="416">
        <f>(G251*100)/G249</f>
        <v>53.45058020692475</v>
      </c>
      <c r="H280" s="416">
        <f>(H251*100)/H249</f>
        <v>51.946391000407225</v>
      </c>
      <c r="I280" s="203"/>
      <c r="J280" s="203"/>
      <c r="K280" s="203"/>
      <c r="L280" s="203"/>
      <c r="M280" s="417">
        <f>(M251*100)/M249</f>
        <v>56.15313805783723</v>
      </c>
    </row>
    <row r="281" spans="2:13" ht="12.75">
      <c r="B281" s="8"/>
      <c r="C281" s="269"/>
      <c r="D281" s="270"/>
      <c r="E281" s="270"/>
      <c r="F281" s="270"/>
      <c r="G281" s="270"/>
      <c r="H281" s="270"/>
      <c r="I281" s="270"/>
      <c r="J281" s="270"/>
      <c r="K281" s="270"/>
      <c r="L281" s="270"/>
      <c r="M281" s="270"/>
    </row>
    <row r="282" spans="2:13" ht="12.75">
      <c r="B282" s="77" t="s">
        <v>190</v>
      </c>
      <c r="C282" s="271"/>
      <c r="D282" s="272"/>
      <c r="E282" s="272"/>
      <c r="F282" s="272"/>
      <c r="G282" s="272"/>
      <c r="H282" s="272"/>
      <c r="I282" s="272"/>
      <c r="J282" s="272"/>
      <c r="K282" s="272"/>
      <c r="L282" s="272"/>
      <c r="M282" s="273"/>
    </row>
    <row r="283" spans="2:13" ht="21">
      <c r="B283" s="78" t="s">
        <v>191</v>
      </c>
      <c r="C283" s="274" t="s">
        <v>192</v>
      </c>
      <c r="D283" s="275"/>
      <c r="E283" s="275"/>
      <c r="F283" s="275"/>
      <c r="G283" s="275"/>
      <c r="H283" s="275"/>
      <c r="I283" s="275"/>
      <c r="J283" s="275"/>
      <c r="K283" s="275"/>
      <c r="L283" s="275"/>
      <c r="M283" s="276"/>
    </row>
    <row r="284" spans="2:13" ht="21.75" customHeight="1">
      <c r="B284" s="418">
        <v>1</v>
      </c>
      <c r="C284" s="482" t="s">
        <v>221</v>
      </c>
      <c r="D284" s="483"/>
      <c r="E284" s="483"/>
      <c r="F284" s="483"/>
      <c r="G284" s="483"/>
      <c r="H284" s="483"/>
      <c r="I284" s="483"/>
      <c r="J284" s="483"/>
      <c r="K284" s="483"/>
      <c r="L284" s="483"/>
      <c r="M284" s="484"/>
    </row>
    <row r="285" spans="2:13" ht="12.75">
      <c r="B285" s="220"/>
      <c r="C285" s="493"/>
      <c r="D285" s="494"/>
      <c r="E285" s="494"/>
      <c r="F285" s="494"/>
      <c r="G285" s="494"/>
      <c r="H285" s="494"/>
      <c r="I285" s="494"/>
      <c r="J285" s="494"/>
      <c r="K285" s="494"/>
      <c r="L285" s="494"/>
      <c r="M285" s="495"/>
    </row>
    <row r="286" spans="2:13" ht="12.75">
      <c r="B286" s="221"/>
      <c r="C286" s="485"/>
      <c r="D286" s="486"/>
      <c r="E286" s="486"/>
      <c r="F286" s="486"/>
      <c r="G286" s="486"/>
      <c r="H286" s="486"/>
      <c r="I286" s="486"/>
      <c r="J286" s="486"/>
      <c r="K286" s="486"/>
      <c r="L286" s="486"/>
      <c r="M286" s="487"/>
    </row>
    <row r="287" spans="3:13" ht="12.75">
      <c r="C287" s="262"/>
      <c r="D287" s="263"/>
      <c r="E287" s="262"/>
      <c r="F287" s="262"/>
      <c r="G287" s="262"/>
      <c r="H287" s="262"/>
      <c r="I287" s="231"/>
      <c r="J287" s="231"/>
      <c r="K287" s="231"/>
      <c r="L287" s="231"/>
      <c r="M287" s="231"/>
    </row>
    <row r="288" spans="3:13" ht="12.75">
      <c r="C288" s="262"/>
      <c r="D288" s="263"/>
      <c r="E288" s="262"/>
      <c r="F288" s="262"/>
      <c r="G288" s="262"/>
      <c r="H288" s="262"/>
      <c r="I288" s="231"/>
      <c r="J288" s="231"/>
      <c r="K288" s="231"/>
      <c r="L288" s="231"/>
      <c r="M288" s="231"/>
    </row>
    <row r="289" spans="3:13" ht="12.75">
      <c r="C289" s="262"/>
      <c r="D289" s="263"/>
      <c r="E289" s="262"/>
      <c r="F289" s="262"/>
      <c r="G289" s="262"/>
      <c r="H289" s="262"/>
      <c r="I289" s="231"/>
      <c r="J289" s="231"/>
      <c r="K289" s="231"/>
      <c r="L289" s="231"/>
      <c r="M289" s="231"/>
    </row>
    <row r="290" spans="2:13" ht="12.75">
      <c r="B290" s="277"/>
      <c r="C290" s="278"/>
      <c r="D290" s="279"/>
      <c r="E290" s="280"/>
      <c r="F290" s="280"/>
      <c r="G290" s="280"/>
      <c r="H290" s="280"/>
      <c r="I290" s="280"/>
      <c r="J290" s="280"/>
      <c r="K290" s="280"/>
      <c r="L290" s="280"/>
      <c r="M290" s="280"/>
    </row>
    <row r="291" spans="2:13" ht="12.75">
      <c r="B291" s="277"/>
      <c r="C291" s="278"/>
      <c r="D291" s="279"/>
      <c r="E291" s="280"/>
      <c r="F291" s="280"/>
      <c r="G291" s="280"/>
      <c r="H291" s="280"/>
      <c r="I291" s="280"/>
      <c r="J291" s="280"/>
      <c r="K291" s="280"/>
      <c r="L291" s="280"/>
      <c r="M291" s="280"/>
    </row>
    <row r="292" spans="2:13" ht="12.75">
      <c r="B292" s="277"/>
      <c r="C292" s="281"/>
      <c r="D292" s="279"/>
      <c r="E292" s="280"/>
      <c r="F292" s="280"/>
      <c r="G292" s="280"/>
      <c r="H292" s="280"/>
      <c r="I292" s="280"/>
      <c r="J292" s="280"/>
      <c r="K292" s="280"/>
      <c r="L292" s="280"/>
      <c r="M292" s="280"/>
    </row>
    <row r="293" spans="2:13" ht="12.75">
      <c r="B293" s="277"/>
      <c r="C293" s="277"/>
      <c r="D293" s="30"/>
      <c r="E293" s="30"/>
      <c r="F293" s="30"/>
      <c r="G293" s="30"/>
      <c r="H293" s="30"/>
      <c r="I293" s="30"/>
      <c r="J293" s="30"/>
      <c r="K293" s="30"/>
      <c r="L293" s="30"/>
      <c r="M293" s="30"/>
    </row>
    <row r="294" spans="2:13" ht="12.75">
      <c r="B294" s="282"/>
      <c r="C294" s="283"/>
      <c r="D294" s="284"/>
      <c r="E294" s="33"/>
      <c r="F294" s="33"/>
      <c r="G294" s="33"/>
      <c r="H294" s="33"/>
      <c r="I294" s="33"/>
      <c r="J294" s="33"/>
      <c r="K294" s="33"/>
      <c r="L294" s="33"/>
      <c r="M294" s="33"/>
    </row>
    <row r="302" spans="2:13" ht="15">
      <c r="B302" s="55" t="str">
        <f>+Index!B15</f>
        <v>II.7. Enrollments by level of program (undergraduate/graduate)</v>
      </c>
      <c r="C302" s="56"/>
      <c r="D302" s="57"/>
      <c r="E302" s="57"/>
      <c r="F302" s="57"/>
      <c r="G302" s="57"/>
      <c r="H302" s="57"/>
      <c r="I302" s="57"/>
      <c r="J302" s="57"/>
      <c r="K302" s="57"/>
      <c r="L302" s="57"/>
      <c r="M302" s="58"/>
    </row>
    <row r="303" spans="2:13" ht="12.75">
      <c r="B303" s="6"/>
      <c r="C303" s="6"/>
      <c r="D303" s="7"/>
      <c r="E303" s="7"/>
      <c r="F303" s="7"/>
      <c r="G303" s="7"/>
      <c r="H303" s="7"/>
      <c r="I303" s="7"/>
      <c r="J303" s="7"/>
      <c r="K303" s="7"/>
      <c r="L303" s="7"/>
      <c r="M303" s="7"/>
    </row>
    <row r="304" spans="1:13" s="311" customFormat="1" ht="13.5" thickBot="1">
      <c r="A304" s="309"/>
      <c r="B304" s="17" t="s">
        <v>156</v>
      </c>
      <c r="C304" s="20"/>
      <c r="D304" s="312" t="s">
        <v>188</v>
      </c>
      <c r="E304" s="18" t="s">
        <v>81</v>
      </c>
      <c r="F304" s="18" t="s">
        <v>80</v>
      </c>
      <c r="G304" s="18" t="s">
        <v>79</v>
      </c>
      <c r="H304" s="18" t="s">
        <v>62</v>
      </c>
      <c r="I304" s="18" t="s">
        <v>58</v>
      </c>
      <c r="J304" s="18" t="s">
        <v>57</v>
      </c>
      <c r="K304" s="18" t="s">
        <v>56</v>
      </c>
      <c r="L304" s="18" t="s">
        <v>55</v>
      </c>
      <c r="M304" s="19" t="s">
        <v>54</v>
      </c>
    </row>
    <row r="305" spans="2:13" ht="15">
      <c r="B305" s="27" t="str">
        <f>+ca_1</f>
        <v>A. Private Institutions</v>
      </c>
      <c r="C305" s="67"/>
      <c r="D305" s="244"/>
      <c r="E305" s="186">
        <f>+E306+E307</f>
        <v>106510</v>
      </c>
      <c r="F305" s="186">
        <f aca="true" t="shared" si="38" ref="F305:M305">+F306+F307</f>
        <v>168981</v>
      </c>
      <c r="G305" s="186">
        <f t="shared" si="38"/>
        <v>207693</v>
      </c>
      <c r="H305" s="186">
        <f t="shared" si="38"/>
        <v>320839</v>
      </c>
      <c r="I305" s="186">
        <f t="shared" si="38"/>
        <v>515977</v>
      </c>
      <c r="J305" s="186">
        <f t="shared" si="38"/>
        <v>577401</v>
      </c>
      <c r="K305" s="186">
        <f t="shared" si="38"/>
        <v>630315</v>
      </c>
      <c r="L305" s="186">
        <f t="shared" si="38"/>
        <v>675878</v>
      </c>
      <c r="M305" s="187">
        <f t="shared" si="38"/>
        <v>706038</v>
      </c>
    </row>
    <row r="306" spans="1:13" s="297" customFormat="1" ht="15">
      <c r="A306" s="2"/>
      <c r="B306" s="62"/>
      <c r="C306" s="60" t="str">
        <f>+p_1</f>
        <v>1. Undergraduate</v>
      </c>
      <c r="D306" s="289"/>
      <c r="E306" s="129">
        <v>106510</v>
      </c>
      <c r="F306" s="135">
        <v>161532</v>
      </c>
      <c r="G306" s="135">
        <v>198207</v>
      </c>
      <c r="H306" s="135">
        <v>298269</v>
      </c>
      <c r="I306" s="135">
        <v>469124</v>
      </c>
      <c r="J306" s="135">
        <v>525058</v>
      </c>
      <c r="K306" s="135">
        <v>577189</v>
      </c>
      <c r="L306" s="135">
        <v>620897</v>
      </c>
      <c r="M306" s="137">
        <v>648769</v>
      </c>
    </row>
    <row r="307" spans="1:13" s="297" customFormat="1" ht="15">
      <c r="A307" s="2"/>
      <c r="B307" s="62"/>
      <c r="C307" s="60" t="str">
        <f>+p_2</f>
        <v>2. Graduate</v>
      </c>
      <c r="D307" s="245">
        <v>2</v>
      </c>
      <c r="E307" s="133">
        <v>0</v>
      </c>
      <c r="F307" s="133">
        <f aca="true" t="shared" si="39" ref="F307:L307">SUM(F308:F310)</f>
        <v>7449</v>
      </c>
      <c r="G307" s="133">
        <f t="shared" si="39"/>
        <v>9486</v>
      </c>
      <c r="H307" s="133">
        <f t="shared" si="39"/>
        <v>22570</v>
      </c>
      <c r="I307" s="133">
        <f t="shared" si="39"/>
        <v>46853</v>
      </c>
      <c r="J307" s="133">
        <f t="shared" si="39"/>
        <v>52343</v>
      </c>
      <c r="K307" s="133">
        <f t="shared" si="39"/>
        <v>53126</v>
      </c>
      <c r="L307" s="133">
        <f t="shared" si="39"/>
        <v>54981</v>
      </c>
      <c r="M307" s="222">
        <v>57269</v>
      </c>
    </row>
    <row r="308" spans="1:13" s="297" customFormat="1" ht="15">
      <c r="A308" s="2"/>
      <c r="B308" s="62"/>
      <c r="C308" s="147" t="s">
        <v>17</v>
      </c>
      <c r="D308" s="245"/>
      <c r="E308" s="294"/>
      <c r="F308" s="295">
        <v>173</v>
      </c>
      <c r="G308" s="295">
        <v>186</v>
      </c>
      <c r="H308" s="295">
        <v>377</v>
      </c>
      <c r="I308" s="295">
        <v>1140</v>
      </c>
      <c r="J308" s="295">
        <v>1076</v>
      </c>
      <c r="K308" s="295">
        <v>1389</v>
      </c>
      <c r="L308" s="295">
        <v>1587</v>
      </c>
      <c r="M308" s="296"/>
    </row>
    <row r="309" spans="1:13" s="297" customFormat="1" ht="15">
      <c r="A309" s="2"/>
      <c r="B309" s="62"/>
      <c r="C309" s="147" t="s">
        <v>18</v>
      </c>
      <c r="D309" s="245"/>
      <c r="E309" s="298"/>
      <c r="F309" s="232">
        <v>6378</v>
      </c>
      <c r="G309" s="232">
        <v>7796</v>
      </c>
      <c r="H309" s="232">
        <v>17633</v>
      </c>
      <c r="I309" s="232">
        <v>38222</v>
      </c>
      <c r="J309" s="232">
        <v>43146</v>
      </c>
      <c r="K309" s="232">
        <v>43569</v>
      </c>
      <c r="L309" s="232">
        <v>44158</v>
      </c>
      <c r="M309" s="233"/>
    </row>
    <row r="310" spans="1:13" s="297" customFormat="1" ht="15">
      <c r="A310" s="2"/>
      <c r="B310" s="62"/>
      <c r="C310" s="149" t="s">
        <v>39</v>
      </c>
      <c r="D310" s="245">
        <v>1</v>
      </c>
      <c r="E310" s="299"/>
      <c r="F310" s="234">
        <v>898</v>
      </c>
      <c r="G310" s="234">
        <v>1504</v>
      </c>
      <c r="H310" s="234">
        <v>4560</v>
      </c>
      <c r="I310" s="234">
        <v>7491</v>
      </c>
      <c r="J310" s="234">
        <v>8121</v>
      </c>
      <c r="K310" s="234">
        <v>8168</v>
      </c>
      <c r="L310" s="234">
        <v>9236</v>
      </c>
      <c r="M310" s="235"/>
    </row>
    <row r="311" spans="1:13" s="297" customFormat="1" ht="15">
      <c r="A311" s="2"/>
      <c r="B311" s="28" t="str">
        <f>+ca_2</f>
        <v>B. Public Institutions</v>
      </c>
      <c r="C311" s="68"/>
      <c r="D311" s="286"/>
      <c r="E311" s="188">
        <f>+E312+E313</f>
        <v>704771</v>
      </c>
      <c r="F311" s="188">
        <f aca="true" t="shared" si="40" ref="F311:M311">+F312+F313</f>
        <v>902063</v>
      </c>
      <c r="G311" s="188">
        <f t="shared" si="40"/>
        <v>934394</v>
      </c>
      <c r="H311" s="188">
        <f t="shared" si="40"/>
        <v>1049599</v>
      </c>
      <c r="I311" s="188">
        <f t="shared" si="40"/>
        <v>1231280</v>
      </c>
      <c r="J311" s="188">
        <f t="shared" si="40"/>
        <v>1268367</v>
      </c>
      <c r="K311" s="188">
        <f t="shared" si="40"/>
        <v>1332658</v>
      </c>
      <c r="L311" s="188">
        <f t="shared" si="40"/>
        <v>1395422</v>
      </c>
      <c r="M311" s="110">
        <f t="shared" si="40"/>
        <v>1461195</v>
      </c>
    </row>
    <row r="312" spans="1:13" s="297" customFormat="1" ht="15">
      <c r="A312" s="2"/>
      <c r="B312" s="62"/>
      <c r="C312" s="60" t="str">
        <f>+p_1</f>
        <v>1. Undergraduate</v>
      </c>
      <c r="D312" s="245"/>
      <c r="E312" s="129">
        <v>704771</v>
      </c>
      <c r="F312" s="129">
        <v>871557</v>
      </c>
      <c r="G312" s="129">
        <v>898934</v>
      </c>
      <c r="H312" s="129">
        <v>996777</v>
      </c>
      <c r="I312" s="129">
        <v>1160034</v>
      </c>
      <c r="J312" s="129">
        <v>1192959</v>
      </c>
      <c r="K312" s="129">
        <v>1253313</v>
      </c>
      <c r="L312" s="129">
        <v>1310734</v>
      </c>
      <c r="M312" s="130">
        <v>1374835</v>
      </c>
    </row>
    <row r="313" spans="1:13" s="297" customFormat="1" ht="15">
      <c r="A313" s="2"/>
      <c r="B313" s="62"/>
      <c r="C313" s="60" t="str">
        <f>+p_2</f>
        <v>2. Graduate</v>
      </c>
      <c r="D313" s="245">
        <v>2</v>
      </c>
      <c r="E313" s="133">
        <v>0</v>
      </c>
      <c r="F313" s="134">
        <f aca="true" t="shared" si="41" ref="F313:K313">SUM(F314:F316)</f>
        <v>30506</v>
      </c>
      <c r="G313" s="134">
        <f t="shared" si="41"/>
        <v>35460</v>
      </c>
      <c r="H313" s="134">
        <f t="shared" si="41"/>
        <v>52822</v>
      </c>
      <c r="I313" s="134">
        <f t="shared" si="41"/>
        <v>71246</v>
      </c>
      <c r="J313" s="134">
        <f t="shared" si="41"/>
        <v>75408</v>
      </c>
      <c r="K313" s="134">
        <f t="shared" si="41"/>
        <v>79345</v>
      </c>
      <c r="L313" s="134">
        <f>SUM(L314:L316)</f>
        <v>84688</v>
      </c>
      <c r="M313" s="110">
        <v>86360</v>
      </c>
    </row>
    <row r="314" spans="1:13" s="297" customFormat="1" ht="15">
      <c r="A314" s="2"/>
      <c r="B314" s="62"/>
      <c r="C314" s="147" t="s">
        <v>17</v>
      </c>
      <c r="D314" s="245"/>
      <c r="E314" s="419"/>
      <c r="F314" s="420">
        <v>1308</v>
      </c>
      <c r="G314" s="131">
        <v>1254</v>
      </c>
      <c r="H314" s="131">
        <v>4807</v>
      </c>
      <c r="I314" s="131">
        <v>7267</v>
      </c>
      <c r="J314" s="131">
        <v>8057</v>
      </c>
      <c r="K314" s="131">
        <v>8521</v>
      </c>
      <c r="L314" s="131">
        <v>9238</v>
      </c>
      <c r="M314" s="132"/>
    </row>
    <row r="315" spans="1:13" s="297" customFormat="1" ht="15">
      <c r="A315" s="2"/>
      <c r="B315" s="62"/>
      <c r="C315" s="147" t="s">
        <v>18</v>
      </c>
      <c r="D315" s="245"/>
      <c r="E315" s="99"/>
      <c r="F315" s="99">
        <v>17840</v>
      </c>
      <c r="G315" s="99">
        <v>19343</v>
      </c>
      <c r="H315" s="99">
        <v>31723</v>
      </c>
      <c r="I315" s="99">
        <v>44064</v>
      </c>
      <c r="J315" s="99">
        <v>47446</v>
      </c>
      <c r="K315" s="99">
        <v>49442</v>
      </c>
      <c r="L315" s="99">
        <v>54106</v>
      </c>
      <c r="M315" s="100"/>
    </row>
    <row r="316" spans="1:13" s="297" customFormat="1" ht="15">
      <c r="A316" s="2"/>
      <c r="B316" s="62"/>
      <c r="C316" s="149" t="s">
        <v>39</v>
      </c>
      <c r="D316" s="245">
        <v>1</v>
      </c>
      <c r="E316" s="107"/>
      <c r="F316" s="99">
        <v>11358</v>
      </c>
      <c r="G316" s="99">
        <v>14863</v>
      </c>
      <c r="H316" s="99">
        <v>16292</v>
      </c>
      <c r="I316" s="99">
        <v>19915</v>
      </c>
      <c r="J316" s="99">
        <v>19905</v>
      </c>
      <c r="K316" s="99">
        <v>21382</v>
      </c>
      <c r="L316" s="99">
        <v>21344</v>
      </c>
      <c r="M316" s="100"/>
    </row>
    <row r="317" spans="2:13" ht="12.75">
      <c r="B317" s="28" t="str">
        <f>+ca_3</f>
        <v>C.Total (private and public) </v>
      </c>
      <c r="C317" s="68"/>
      <c r="D317" s="224"/>
      <c r="E317" s="188">
        <f>+E318+E319</f>
        <v>811281</v>
      </c>
      <c r="F317" s="188">
        <f aca="true" t="shared" si="42" ref="F317:M317">+F318+F319</f>
        <v>1071044</v>
      </c>
      <c r="G317" s="188">
        <f t="shared" si="42"/>
        <v>1142087</v>
      </c>
      <c r="H317" s="188">
        <f t="shared" si="42"/>
        <v>1370438</v>
      </c>
      <c r="I317" s="188">
        <f t="shared" si="42"/>
        <v>1747257</v>
      </c>
      <c r="J317" s="188">
        <f t="shared" si="42"/>
        <v>1845768</v>
      </c>
      <c r="K317" s="188">
        <f t="shared" si="42"/>
        <v>1962973</v>
      </c>
      <c r="L317" s="188">
        <f t="shared" si="42"/>
        <v>2071300</v>
      </c>
      <c r="M317" s="421">
        <f t="shared" si="42"/>
        <v>2167233</v>
      </c>
    </row>
    <row r="318" spans="2:13" ht="15">
      <c r="B318" s="62"/>
      <c r="C318" s="60" t="str">
        <f>+p_1</f>
        <v>1. Undergraduate</v>
      </c>
      <c r="D318" s="352">
        <v>2</v>
      </c>
      <c r="E318" s="191">
        <f>+E306+E312</f>
        <v>811281</v>
      </c>
      <c r="F318" s="191">
        <f>+F306+F312</f>
        <v>1033089</v>
      </c>
      <c r="G318" s="191">
        <f aca="true" t="shared" si="43" ref="G318:M318">+G306+G312</f>
        <v>1097141</v>
      </c>
      <c r="H318" s="191">
        <f t="shared" si="43"/>
        <v>1295046</v>
      </c>
      <c r="I318" s="191">
        <f t="shared" si="43"/>
        <v>1629158</v>
      </c>
      <c r="J318" s="191">
        <f t="shared" si="43"/>
        <v>1718017</v>
      </c>
      <c r="K318" s="191">
        <f t="shared" si="43"/>
        <v>1830502</v>
      </c>
      <c r="L318" s="191">
        <f t="shared" si="43"/>
        <v>1931631</v>
      </c>
      <c r="M318" s="422">
        <f t="shared" si="43"/>
        <v>2023604</v>
      </c>
    </row>
    <row r="319" spans="2:15" ht="12.75">
      <c r="B319" s="62"/>
      <c r="C319" s="60" t="str">
        <f>+p_2</f>
        <v>2. Graduate</v>
      </c>
      <c r="D319" s="225"/>
      <c r="E319" s="192">
        <v>0</v>
      </c>
      <c r="F319" s="192">
        <f aca="true" t="shared" si="44" ref="F319:M319">+F307+F313</f>
        <v>37955</v>
      </c>
      <c r="G319" s="192">
        <f t="shared" si="44"/>
        <v>44946</v>
      </c>
      <c r="H319" s="192">
        <f t="shared" si="44"/>
        <v>75392</v>
      </c>
      <c r="I319" s="192">
        <f t="shared" si="44"/>
        <v>118099</v>
      </c>
      <c r="J319" s="192">
        <f t="shared" si="44"/>
        <v>127751</v>
      </c>
      <c r="K319" s="192">
        <f t="shared" si="44"/>
        <v>132471</v>
      </c>
      <c r="L319" s="192">
        <f t="shared" si="44"/>
        <v>139669</v>
      </c>
      <c r="M319" s="423">
        <f t="shared" si="44"/>
        <v>143629</v>
      </c>
      <c r="O319" s="231"/>
    </row>
    <row r="320" spans="2:13" ht="12.75">
      <c r="B320" s="62"/>
      <c r="C320" s="147" t="s">
        <v>17</v>
      </c>
      <c r="D320" s="225"/>
      <c r="E320" s="194">
        <v>0</v>
      </c>
      <c r="F320" s="194">
        <f aca="true" t="shared" si="45" ref="F320:L321">F308+F314</f>
        <v>1481</v>
      </c>
      <c r="G320" s="194">
        <f t="shared" si="45"/>
        <v>1440</v>
      </c>
      <c r="H320" s="194">
        <f t="shared" si="45"/>
        <v>5184</v>
      </c>
      <c r="I320" s="194">
        <f t="shared" si="45"/>
        <v>8407</v>
      </c>
      <c r="J320" s="194">
        <f t="shared" si="45"/>
        <v>9133</v>
      </c>
      <c r="K320" s="194">
        <f t="shared" si="45"/>
        <v>9910</v>
      </c>
      <c r="L320" s="194">
        <f t="shared" si="45"/>
        <v>10825</v>
      </c>
      <c r="M320" s="424"/>
    </row>
    <row r="321" spans="2:13" ht="12.75">
      <c r="B321" s="62"/>
      <c r="C321" s="147" t="s">
        <v>18</v>
      </c>
      <c r="D321" s="225"/>
      <c r="E321" s="194">
        <v>0</v>
      </c>
      <c r="F321" s="194">
        <f t="shared" si="45"/>
        <v>24218</v>
      </c>
      <c r="G321" s="194">
        <f t="shared" si="45"/>
        <v>27139</v>
      </c>
      <c r="H321" s="194">
        <f t="shared" si="45"/>
        <v>49356</v>
      </c>
      <c r="I321" s="194">
        <f t="shared" si="45"/>
        <v>82286</v>
      </c>
      <c r="J321" s="194">
        <f t="shared" si="45"/>
        <v>90592</v>
      </c>
      <c r="K321" s="194">
        <f t="shared" si="45"/>
        <v>93011</v>
      </c>
      <c r="L321" s="194">
        <f t="shared" si="45"/>
        <v>98264</v>
      </c>
      <c r="M321" s="424"/>
    </row>
    <row r="322" spans="2:13" ht="17.25" customHeight="1">
      <c r="B322" s="64"/>
      <c r="C322" s="165" t="s">
        <v>39</v>
      </c>
      <c r="D322" s="350">
        <v>1</v>
      </c>
      <c r="E322" s="213">
        <v>0</v>
      </c>
      <c r="F322" s="213">
        <f aca="true" t="shared" si="46" ref="F322:L322">+F310+F316</f>
        <v>12256</v>
      </c>
      <c r="G322" s="213">
        <f t="shared" si="46"/>
        <v>16367</v>
      </c>
      <c r="H322" s="213">
        <f t="shared" si="46"/>
        <v>20852</v>
      </c>
      <c r="I322" s="213">
        <f t="shared" si="46"/>
        <v>27406</v>
      </c>
      <c r="J322" s="213">
        <f t="shared" si="46"/>
        <v>28026</v>
      </c>
      <c r="K322" s="213">
        <f t="shared" si="46"/>
        <v>29550</v>
      </c>
      <c r="L322" s="213">
        <f t="shared" si="46"/>
        <v>30580</v>
      </c>
      <c r="M322" s="425"/>
    </row>
    <row r="323" ht="12.75">
      <c r="B323" s="8"/>
    </row>
    <row r="324" spans="1:13" ht="12.75">
      <c r="A324"/>
      <c r="B324" s="90" t="s">
        <v>35</v>
      </c>
      <c r="C324" s="91"/>
      <c r="D324" s="153"/>
      <c r="E324" s="92">
        <v>1980</v>
      </c>
      <c r="F324" s="92">
        <v>1985</v>
      </c>
      <c r="G324" s="92">
        <v>1990</v>
      </c>
      <c r="H324" s="92">
        <v>1995</v>
      </c>
      <c r="I324" s="92">
        <v>1996</v>
      </c>
      <c r="J324" s="92">
        <v>1997</v>
      </c>
      <c r="K324" s="92">
        <v>1998</v>
      </c>
      <c r="L324" s="92">
        <v>1999</v>
      </c>
      <c r="M324" s="93">
        <v>2000</v>
      </c>
    </row>
    <row r="325" spans="1:13" ht="32.25" customHeight="1">
      <c r="A325"/>
      <c r="B325" s="120">
        <v>1</v>
      </c>
      <c r="C325" s="126" t="s">
        <v>19</v>
      </c>
      <c r="D325" s="159"/>
      <c r="E325" s="49">
        <f>+IF(E317&gt;0,E318/E317,"-")</f>
        <v>1</v>
      </c>
      <c r="F325" s="49">
        <f aca="true" t="shared" si="47" ref="F325:M325">+IF(F317&gt;0,F318/F317,"-")</f>
        <v>0.9645626136741348</v>
      </c>
      <c r="G325" s="49">
        <f t="shared" si="47"/>
        <v>0.9606457301413991</v>
      </c>
      <c r="H325" s="49">
        <f t="shared" si="47"/>
        <v>0.9449869311855041</v>
      </c>
      <c r="I325" s="49">
        <f t="shared" si="47"/>
        <v>0.9324089129418283</v>
      </c>
      <c r="J325" s="49">
        <f t="shared" si="47"/>
        <v>0.9307870761655853</v>
      </c>
      <c r="K325" s="49">
        <f t="shared" si="47"/>
        <v>0.9325151186491103</v>
      </c>
      <c r="L325" s="49">
        <f t="shared" si="47"/>
        <v>0.9325694008593637</v>
      </c>
      <c r="M325" s="50">
        <f t="shared" si="47"/>
        <v>0.9337270150463748</v>
      </c>
    </row>
    <row r="326" spans="1:13" ht="39" customHeight="1">
      <c r="A326"/>
      <c r="B326" s="122">
        <v>2</v>
      </c>
      <c r="C326" s="127" t="s">
        <v>20</v>
      </c>
      <c r="D326" s="70"/>
      <c r="E326" s="39">
        <f>+IF(E305&gt;0,E306/E305,"-")</f>
        <v>1</v>
      </c>
      <c r="F326" s="39">
        <f aca="true" t="shared" si="48" ref="F326:M326">+IF(F305&gt;0,F306/F305,"-")</f>
        <v>0.9559181209721803</v>
      </c>
      <c r="G326" s="39">
        <f t="shared" si="48"/>
        <v>0.9543268189106037</v>
      </c>
      <c r="H326" s="39">
        <f t="shared" si="48"/>
        <v>0.9296531905410502</v>
      </c>
      <c r="I326" s="39">
        <f t="shared" si="48"/>
        <v>0.9091955649185913</v>
      </c>
      <c r="J326" s="39">
        <f t="shared" si="48"/>
        <v>0.9093472300879285</v>
      </c>
      <c r="K326" s="39">
        <f t="shared" si="48"/>
        <v>0.915715158293869</v>
      </c>
      <c r="L326" s="39">
        <f t="shared" si="48"/>
        <v>0.9186524787017776</v>
      </c>
      <c r="M326" s="40">
        <f t="shared" si="48"/>
        <v>0.9188868021267977</v>
      </c>
    </row>
    <row r="327" spans="1:13" ht="36" customHeight="1">
      <c r="A327"/>
      <c r="B327" s="124">
        <v>3</v>
      </c>
      <c r="C327" s="401" t="s">
        <v>21</v>
      </c>
      <c r="D327" s="87"/>
      <c r="E327" s="45">
        <f>+IF(E311&gt;0,E312/E311,"-")</f>
        <v>1</v>
      </c>
      <c r="F327" s="45">
        <f aca="true" t="shared" si="49" ref="F327:M327">+IF(F311&gt;0,F312/F311,"-")</f>
        <v>0.9661819629005957</v>
      </c>
      <c r="G327" s="45">
        <f t="shared" si="49"/>
        <v>0.9620502700145763</v>
      </c>
      <c r="H327" s="45">
        <f t="shared" si="49"/>
        <v>0.9496741136376845</v>
      </c>
      <c r="I327" s="45">
        <f t="shared" si="49"/>
        <v>0.9421366382951075</v>
      </c>
      <c r="J327" s="45">
        <f t="shared" si="49"/>
        <v>0.9405471760145131</v>
      </c>
      <c r="K327" s="45">
        <f t="shared" si="49"/>
        <v>0.94046109354388</v>
      </c>
      <c r="L327" s="45">
        <f t="shared" si="49"/>
        <v>0.939310115506277</v>
      </c>
      <c r="M327" s="46">
        <f t="shared" si="49"/>
        <v>0.940897689904496</v>
      </c>
    </row>
    <row r="328" spans="2:13" ht="12.75">
      <c r="B328" s="8"/>
      <c r="C328" s="6"/>
      <c r="D328" s="7"/>
      <c r="E328" s="7"/>
      <c r="F328" s="7"/>
      <c r="G328" s="7"/>
      <c r="H328" s="7"/>
      <c r="I328" s="7"/>
      <c r="J328" s="7"/>
      <c r="K328" s="7"/>
      <c r="L328" s="7"/>
      <c r="M328" s="7"/>
    </row>
    <row r="329" spans="1:13" ht="11.25" customHeight="1">
      <c r="A329"/>
      <c r="B329" s="77" t="s">
        <v>190</v>
      </c>
      <c r="C329" s="74"/>
      <c r="D329" s="75"/>
      <c r="E329" s="75"/>
      <c r="F329" s="75"/>
      <c r="G329" s="75"/>
      <c r="H329" s="75"/>
      <c r="I329" s="75"/>
      <c r="J329" s="75"/>
      <c r="K329" s="75"/>
      <c r="L329" s="75"/>
      <c r="M329" s="76"/>
    </row>
    <row r="330" spans="1:13" ht="11.25" customHeight="1">
      <c r="A330"/>
      <c r="B330" s="78" t="s">
        <v>191</v>
      </c>
      <c r="C330" s="79" t="s">
        <v>192</v>
      </c>
      <c r="D330" s="80"/>
      <c r="E330" s="80"/>
      <c r="F330" s="80"/>
      <c r="G330" s="80"/>
      <c r="H330" s="80"/>
      <c r="I330" s="80"/>
      <c r="J330" s="80"/>
      <c r="K330" s="80"/>
      <c r="L330" s="80"/>
      <c r="M330" s="81"/>
    </row>
    <row r="331" spans="1:13" ht="24" customHeight="1">
      <c r="A331"/>
      <c r="B331" s="400">
        <v>1</v>
      </c>
      <c r="C331" s="482" t="s">
        <v>218</v>
      </c>
      <c r="D331" s="483"/>
      <c r="E331" s="483"/>
      <c r="F331" s="483"/>
      <c r="G331" s="483"/>
      <c r="H331" s="483"/>
      <c r="I331" s="483"/>
      <c r="J331" s="483"/>
      <c r="K331" s="483"/>
      <c r="L331" s="483"/>
      <c r="M331" s="484"/>
    </row>
    <row r="332" spans="1:13" ht="26.25" customHeight="1">
      <c r="A332"/>
      <c r="B332" s="399">
        <v>2</v>
      </c>
      <c r="C332" s="490" t="s">
        <v>210</v>
      </c>
      <c r="D332" s="491"/>
      <c r="E332" s="491"/>
      <c r="F332" s="491"/>
      <c r="G332" s="491"/>
      <c r="H332" s="491"/>
      <c r="I332" s="491"/>
      <c r="J332" s="491"/>
      <c r="K332" s="491"/>
      <c r="L332" s="491"/>
      <c r="M332" s="492"/>
    </row>
    <row r="333" spans="1:13" ht="13.5" customHeight="1">
      <c r="A333"/>
      <c r="B333" s="71"/>
      <c r="C333" s="472"/>
      <c r="D333" s="488"/>
      <c r="E333" s="488"/>
      <c r="F333" s="488"/>
      <c r="G333" s="488"/>
      <c r="H333" s="488"/>
      <c r="I333" s="488"/>
      <c r="J333" s="488"/>
      <c r="K333" s="488"/>
      <c r="L333" s="488"/>
      <c r="M333" s="489"/>
    </row>
    <row r="346" ht="12.75"/>
  </sheetData>
  <mergeCells count="26">
    <mergeCell ref="C284:M284"/>
    <mergeCell ref="C286:M286"/>
    <mergeCell ref="C333:M333"/>
    <mergeCell ref="C331:M331"/>
    <mergeCell ref="C332:M332"/>
    <mergeCell ref="C285:M285"/>
    <mergeCell ref="C125:M125"/>
    <mergeCell ref="C164:M164"/>
    <mergeCell ref="C212:M212"/>
    <mergeCell ref="C84:M84"/>
    <mergeCell ref="C124:M124"/>
    <mergeCell ref="C209:M209"/>
    <mergeCell ref="C210:M210"/>
    <mergeCell ref="C213:M213"/>
    <mergeCell ref="C165:M165"/>
    <mergeCell ref="C214:M214"/>
    <mergeCell ref="C166:M166"/>
    <mergeCell ref="C167:M167"/>
    <mergeCell ref="C168:M168"/>
    <mergeCell ref="C211:M211"/>
    <mergeCell ref="C123:M123"/>
    <mergeCell ref="C85:M85"/>
    <mergeCell ref="C48:M48"/>
    <mergeCell ref="C49:M49"/>
    <mergeCell ref="C50:M50"/>
    <mergeCell ref="C83:M83"/>
  </mergeCells>
  <hyperlinks>
    <hyperlink ref="D5" location="B43" display="Notes"/>
    <hyperlink ref="D62" location="B83" display="Notes"/>
    <hyperlink ref="D102" location="B129" display="Notes"/>
    <hyperlink ref="D142" location="B175" display="Notes"/>
    <hyperlink ref="D188" location="B221" display="Notes"/>
    <hyperlink ref="D304" location="B346" display="Notes"/>
    <hyperlink ref="D233" location="B293" display="Notes"/>
  </hyperlinks>
  <printOptions horizontalCentered="1" verticalCentered="1"/>
  <pageMargins left="0.75" right="0.75" top="1" bottom="1" header="0" footer="0"/>
  <pageSetup horizontalDpi="600" verticalDpi="600" orientation="landscape" r:id="rId2"/>
  <rowBreaks count="4" manualBreakCount="4">
    <brk id="57" max="255" man="1"/>
    <brk id="97" max="12" man="1"/>
    <brk id="137" max="12" man="1"/>
    <brk id="182" max="12" man="1"/>
  </rowBreaks>
  <drawing r:id="rId1"/>
</worksheet>
</file>

<file path=xl/worksheets/sheet4.xml><?xml version="1.0" encoding="utf-8"?>
<worksheet xmlns="http://schemas.openxmlformats.org/spreadsheetml/2006/main" xmlns:r="http://schemas.openxmlformats.org/officeDocument/2006/relationships">
  <sheetPr codeName="Hoja5"/>
  <dimension ref="A3:N141"/>
  <sheetViews>
    <sheetView showGridLines="0" showZeros="0" workbookViewId="0" topLeftCell="A43">
      <selection activeCell="O82" sqref="O82"/>
    </sheetView>
  </sheetViews>
  <sheetFormatPr defaultColWidth="9.140625" defaultRowHeight="12.75"/>
  <cols>
    <col min="1" max="1" width="1.7109375" style="0" customWidth="1"/>
    <col min="2" max="2" width="6.57421875" style="0" customWidth="1"/>
    <col min="3" max="3" width="27.7109375" style="0" customWidth="1"/>
    <col min="4" max="4" width="5.140625" style="156" customWidth="1"/>
    <col min="5" max="13" width="8.8515625" style="0" customWidth="1"/>
    <col min="14" max="14" width="2.421875" style="0" customWidth="1"/>
    <col min="15" max="16384" width="11.421875" style="0" customWidth="1"/>
  </cols>
  <sheetData>
    <row r="3" spans="2:13" ht="15">
      <c r="B3" s="55" t="str">
        <f>+Index!B18</f>
        <v>III.1. Faculty by type of institution</v>
      </c>
      <c r="C3" s="56"/>
      <c r="D3" s="57"/>
      <c r="E3" s="57"/>
      <c r="F3" s="57"/>
      <c r="G3" s="57"/>
      <c r="H3" s="57"/>
      <c r="I3" s="57"/>
      <c r="J3" s="57"/>
      <c r="K3" s="57"/>
      <c r="L3" s="57"/>
      <c r="M3" s="58"/>
    </row>
    <row r="4" spans="2:13" ht="12.75">
      <c r="B4" s="6"/>
      <c r="C4" s="6"/>
      <c r="D4" s="7"/>
      <c r="E4" s="7"/>
      <c r="F4" s="7"/>
      <c r="G4" s="7"/>
      <c r="H4" s="7"/>
      <c r="I4" s="7"/>
      <c r="J4" s="7"/>
      <c r="K4" s="7"/>
      <c r="L4" s="7"/>
      <c r="M4" s="7"/>
    </row>
    <row r="5" spans="2:13" s="311" customFormat="1" ht="21.75" thickBot="1">
      <c r="B5" s="17" t="s">
        <v>156</v>
      </c>
      <c r="C5" s="20"/>
      <c r="D5" s="310" t="s">
        <v>188</v>
      </c>
      <c r="E5" s="328" t="s">
        <v>81</v>
      </c>
      <c r="F5" s="328" t="s">
        <v>80</v>
      </c>
      <c r="G5" s="328" t="s">
        <v>79</v>
      </c>
      <c r="H5" s="328" t="s">
        <v>62</v>
      </c>
      <c r="I5" s="328" t="s">
        <v>57</v>
      </c>
      <c r="J5" s="328" t="s">
        <v>56</v>
      </c>
      <c r="K5" s="328" t="s">
        <v>55</v>
      </c>
      <c r="L5" s="328" t="s">
        <v>54</v>
      </c>
      <c r="M5" s="329" t="s">
        <v>78</v>
      </c>
    </row>
    <row r="6" spans="2:13" s="115" customFormat="1" ht="12.75">
      <c r="B6" s="27" t="str">
        <f>+ca_1</f>
        <v>A. Private Institutions</v>
      </c>
      <c r="C6" s="21"/>
      <c r="D6" s="150"/>
      <c r="E6" s="332">
        <v>11056</v>
      </c>
      <c r="F6" s="332">
        <v>18200</v>
      </c>
      <c r="G6" s="332">
        <v>24041</v>
      </c>
      <c r="H6" s="332">
        <v>38693</v>
      </c>
      <c r="I6" s="332">
        <v>63141</v>
      </c>
      <c r="J6" s="332">
        <v>70309</v>
      </c>
      <c r="K6" s="332">
        <v>74696</v>
      </c>
      <c r="L6" s="332">
        <v>79823</v>
      </c>
      <c r="M6" s="333">
        <v>80354</v>
      </c>
    </row>
    <row r="7" spans="2:13" s="297" customFormat="1" ht="12.75">
      <c r="B7" s="28" t="str">
        <f>+ca_2</f>
        <v>B. Public Institutions</v>
      </c>
      <c r="C7" s="22"/>
      <c r="D7" s="148"/>
      <c r="E7" s="317">
        <v>57561</v>
      </c>
      <c r="F7" s="317">
        <v>79861</v>
      </c>
      <c r="G7" s="317">
        <v>86178</v>
      </c>
      <c r="H7" s="317">
        <v>100746</v>
      </c>
      <c r="I7" s="317">
        <v>111561</v>
      </c>
      <c r="J7" s="317">
        <v>112285</v>
      </c>
      <c r="K7" s="317">
        <v>117897</v>
      </c>
      <c r="L7" s="317">
        <v>120431</v>
      </c>
      <c r="M7" s="318">
        <v>126549</v>
      </c>
    </row>
    <row r="8" spans="1:13" ht="12.75">
      <c r="A8" s="2"/>
      <c r="B8" s="361" t="str">
        <f>+ca_3</f>
        <v>C.Total (private and public) </v>
      </c>
      <c r="C8" s="362"/>
      <c r="D8" s="426">
        <v>1</v>
      </c>
      <c r="E8" s="427">
        <f aca="true" t="shared" si="0" ref="E8:M8">SUM(E6:E7)</f>
        <v>68617</v>
      </c>
      <c r="F8" s="427">
        <f t="shared" si="0"/>
        <v>98061</v>
      </c>
      <c r="G8" s="427">
        <f t="shared" si="0"/>
        <v>110219</v>
      </c>
      <c r="H8" s="427">
        <f t="shared" si="0"/>
        <v>139439</v>
      </c>
      <c r="I8" s="427">
        <f t="shared" si="0"/>
        <v>174702</v>
      </c>
      <c r="J8" s="427">
        <f t="shared" si="0"/>
        <v>182594</v>
      </c>
      <c r="K8" s="427">
        <f t="shared" si="0"/>
        <v>192593</v>
      </c>
      <c r="L8" s="427">
        <f t="shared" si="0"/>
        <v>200254</v>
      </c>
      <c r="M8" s="428">
        <f t="shared" si="0"/>
        <v>206903</v>
      </c>
    </row>
    <row r="9" spans="1:9" ht="11.25" customHeight="1">
      <c r="A9" s="2"/>
      <c r="B9" s="8"/>
      <c r="C9" s="2"/>
      <c r="D9" s="160"/>
      <c r="E9" s="2"/>
      <c r="F9" s="2"/>
      <c r="G9" s="2"/>
      <c r="H9" s="2"/>
      <c r="I9" s="2"/>
    </row>
    <row r="10" spans="1:9" ht="11.25" customHeight="1">
      <c r="A10" s="2"/>
      <c r="B10" s="8"/>
      <c r="C10" s="2"/>
      <c r="D10" s="160"/>
      <c r="E10" s="2"/>
      <c r="F10" s="2"/>
      <c r="G10" s="2"/>
      <c r="H10" s="2"/>
      <c r="I10" s="2"/>
    </row>
    <row r="11" spans="2:13" ht="21.75" thickBot="1">
      <c r="B11" s="90" t="s">
        <v>35</v>
      </c>
      <c r="C11" s="91"/>
      <c r="D11" s="153"/>
      <c r="E11" s="330" t="s">
        <v>81</v>
      </c>
      <c r="F11" s="330" t="s">
        <v>80</v>
      </c>
      <c r="G11" s="330" t="s">
        <v>79</v>
      </c>
      <c r="H11" s="330" t="s">
        <v>62</v>
      </c>
      <c r="I11" s="330" t="s">
        <v>57</v>
      </c>
      <c r="J11" s="330" t="s">
        <v>56</v>
      </c>
      <c r="K11" s="330" t="s">
        <v>55</v>
      </c>
      <c r="L11" s="330" t="s">
        <v>54</v>
      </c>
      <c r="M11" s="331" t="s">
        <v>78</v>
      </c>
    </row>
    <row r="12" spans="2:13" s="429" customFormat="1" ht="32.25" customHeight="1">
      <c r="B12" s="430"/>
      <c r="C12" s="434" t="s">
        <v>22</v>
      </c>
      <c r="D12" s="431"/>
      <c r="E12" s="432">
        <f aca="true" t="shared" si="1" ref="E12:M12">IF(E8&gt;0,E6/E8,"-")</f>
        <v>0.16112625151201598</v>
      </c>
      <c r="F12" s="432">
        <f t="shared" si="1"/>
        <v>0.18559875995553787</v>
      </c>
      <c r="G12" s="432">
        <f t="shared" si="1"/>
        <v>0.2181202877906713</v>
      </c>
      <c r="H12" s="432">
        <f t="shared" si="1"/>
        <v>0.2774905155659464</v>
      </c>
      <c r="I12" s="432">
        <f t="shared" si="1"/>
        <v>0.36142116289452897</v>
      </c>
      <c r="J12" s="432">
        <f t="shared" si="1"/>
        <v>0.3850564640678226</v>
      </c>
      <c r="K12" s="432">
        <f t="shared" si="1"/>
        <v>0.3878437949458184</v>
      </c>
      <c r="L12" s="432">
        <f t="shared" si="1"/>
        <v>0.3986087668660801</v>
      </c>
      <c r="M12" s="433">
        <f t="shared" si="1"/>
        <v>0.3883655626066321</v>
      </c>
    </row>
    <row r="13" spans="1:14" ht="12.75">
      <c r="A13" s="2"/>
      <c r="B13" s="8"/>
      <c r="C13" s="6"/>
      <c r="D13" s="7"/>
      <c r="E13" s="6"/>
      <c r="F13" s="7"/>
      <c r="G13" s="7"/>
      <c r="H13" s="7"/>
      <c r="I13" s="7"/>
      <c r="J13" s="7"/>
      <c r="K13" s="7"/>
      <c r="L13" s="7"/>
      <c r="M13" s="7"/>
      <c r="N13" s="7"/>
    </row>
    <row r="14" spans="2:13" ht="11.25" customHeight="1">
      <c r="B14" s="174" t="s">
        <v>190</v>
      </c>
      <c r="C14" s="74"/>
      <c r="D14" s="75"/>
      <c r="E14" s="75"/>
      <c r="F14" s="75"/>
      <c r="G14" s="75"/>
      <c r="H14" s="75"/>
      <c r="I14" s="75"/>
      <c r="J14" s="75"/>
      <c r="K14" s="75"/>
      <c r="L14" s="75"/>
      <c r="M14" s="76"/>
    </row>
    <row r="15" spans="2:13" ht="11.25" customHeight="1">
      <c r="B15" s="78" t="s">
        <v>191</v>
      </c>
      <c r="C15" s="79" t="s">
        <v>192</v>
      </c>
      <c r="D15" s="80"/>
      <c r="E15" s="80"/>
      <c r="F15" s="80"/>
      <c r="G15" s="80"/>
      <c r="H15" s="80"/>
      <c r="I15" s="80"/>
      <c r="J15" s="80"/>
      <c r="K15" s="80"/>
      <c r="L15" s="80"/>
      <c r="M15" s="81"/>
    </row>
    <row r="16" spans="2:13" ht="13.5" customHeight="1">
      <c r="B16" s="397">
        <v>1</v>
      </c>
      <c r="C16" s="469" t="s">
        <v>82</v>
      </c>
      <c r="D16" s="501"/>
      <c r="E16" s="501"/>
      <c r="F16" s="501"/>
      <c r="G16" s="501"/>
      <c r="H16" s="501"/>
      <c r="I16" s="501"/>
      <c r="J16" s="501"/>
      <c r="K16" s="501"/>
      <c r="L16" s="501"/>
      <c r="M16" s="502"/>
    </row>
    <row r="17" spans="2:13" ht="13.5" customHeight="1">
      <c r="B17" s="288"/>
      <c r="C17" s="463"/>
      <c r="D17" s="464"/>
      <c r="E17" s="464"/>
      <c r="F17" s="464"/>
      <c r="G17" s="464"/>
      <c r="H17" s="464"/>
      <c r="I17" s="464"/>
      <c r="J17" s="464"/>
      <c r="K17" s="464"/>
      <c r="L17" s="464"/>
      <c r="M17" s="465"/>
    </row>
    <row r="18" spans="2:13" ht="13.5" customHeight="1">
      <c r="B18" s="173"/>
      <c r="C18" s="466"/>
      <c r="D18" s="467"/>
      <c r="E18" s="467"/>
      <c r="F18" s="467"/>
      <c r="G18" s="467"/>
      <c r="H18" s="467"/>
      <c r="I18" s="467"/>
      <c r="J18" s="467"/>
      <c r="K18" s="467"/>
      <c r="L18" s="467"/>
      <c r="M18" s="468"/>
    </row>
    <row r="19" spans="1:9" ht="12.75">
      <c r="A19" s="2"/>
      <c r="B19" s="2"/>
      <c r="C19" s="2"/>
      <c r="D19" s="160"/>
      <c r="E19" s="2"/>
      <c r="F19" s="2"/>
      <c r="G19" s="2"/>
      <c r="H19" s="2"/>
      <c r="I19" s="2"/>
    </row>
    <row r="20" spans="1:9" ht="12.75">
      <c r="A20" s="2"/>
      <c r="B20" s="2"/>
      <c r="C20" s="2"/>
      <c r="D20" s="160"/>
      <c r="E20" s="2"/>
      <c r="F20" s="2"/>
      <c r="G20" s="2"/>
      <c r="H20" s="2"/>
      <c r="I20" s="2"/>
    </row>
    <row r="21" spans="1:9" ht="12.75">
      <c r="A21" s="2"/>
      <c r="B21" s="2"/>
      <c r="C21" s="2"/>
      <c r="D21" s="160"/>
      <c r="E21" s="2"/>
      <c r="F21" s="2"/>
      <c r="G21" s="2"/>
      <c r="H21" s="2"/>
      <c r="I21" s="2"/>
    </row>
    <row r="22" spans="1:9" ht="12.75">
      <c r="A22" s="2"/>
      <c r="B22" s="2"/>
      <c r="C22" s="2"/>
      <c r="D22" s="160"/>
      <c r="E22" s="2"/>
      <c r="F22" s="2"/>
      <c r="G22" s="2"/>
      <c r="H22" s="2"/>
      <c r="I22" s="2"/>
    </row>
    <row r="23" spans="1:9" ht="12.75">
      <c r="A23" s="2"/>
      <c r="B23" s="2"/>
      <c r="C23" s="2"/>
      <c r="D23" s="160"/>
      <c r="E23" s="2"/>
      <c r="F23" s="2"/>
      <c r="G23" s="2"/>
      <c r="H23" s="2"/>
      <c r="I23" s="2"/>
    </row>
    <row r="24" spans="1:9" ht="12.75">
      <c r="A24" s="2"/>
      <c r="B24" s="2"/>
      <c r="C24" s="2"/>
      <c r="D24" s="160"/>
      <c r="E24" s="2"/>
      <c r="F24" s="2"/>
      <c r="G24" s="2"/>
      <c r="H24" s="2"/>
      <c r="I24" s="2"/>
    </row>
    <row r="25" spans="1:9" ht="12.75">
      <c r="A25" s="2"/>
      <c r="B25" s="2"/>
      <c r="C25" s="2"/>
      <c r="D25" s="160"/>
      <c r="E25" s="2"/>
      <c r="F25" s="2"/>
      <c r="G25" s="2"/>
      <c r="H25" s="2"/>
      <c r="I25" s="2"/>
    </row>
    <row r="26" spans="1:9" ht="12.75">
      <c r="A26" s="2"/>
      <c r="B26" s="2"/>
      <c r="C26" s="2"/>
      <c r="D26" s="160"/>
      <c r="E26" s="2"/>
      <c r="F26" s="2"/>
      <c r="G26" s="2"/>
      <c r="H26" s="2"/>
      <c r="I26" s="2"/>
    </row>
    <row r="27" spans="1:9" ht="12.75">
      <c r="A27" s="2"/>
      <c r="B27" s="2"/>
      <c r="C27" s="2"/>
      <c r="D27" s="160"/>
      <c r="E27" s="2"/>
      <c r="F27" s="2"/>
      <c r="G27" s="2"/>
      <c r="H27" s="2"/>
      <c r="I27" s="2"/>
    </row>
    <row r="28" spans="1:9" ht="12.75">
      <c r="A28" s="2"/>
      <c r="B28" s="2"/>
      <c r="C28" s="2"/>
      <c r="D28" s="160"/>
      <c r="E28" s="2"/>
      <c r="F28" s="2"/>
      <c r="G28" s="2"/>
      <c r="H28" s="2"/>
      <c r="I28" s="2"/>
    </row>
    <row r="29" spans="1:9" ht="12.75">
      <c r="A29" s="2"/>
      <c r="B29" s="2"/>
      <c r="C29" s="2"/>
      <c r="D29" s="160"/>
      <c r="E29" s="2"/>
      <c r="F29" s="2"/>
      <c r="G29" s="2"/>
      <c r="H29" s="2"/>
      <c r="I29" s="2"/>
    </row>
    <row r="30" spans="1:9" ht="12.75">
      <c r="A30" s="2"/>
      <c r="B30" s="2"/>
      <c r="C30" s="2"/>
      <c r="D30" s="160"/>
      <c r="E30" s="2"/>
      <c r="F30" s="2"/>
      <c r="G30" s="2"/>
      <c r="H30" s="2"/>
      <c r="I30" s="2"/>
    </row>
    <row r="33" spans="2:13" ht="15">
      <c r="B33" s="55" t="str">
        <f>+Index!B19</f>
        <v>III.2. Faculty by time status</v>
      </c>
      <c r="C33" s="56"/>
      <c r="D33" s="57"/>
      <c r="E33" s="57"/>
      <c r="F33" s="57"/>
      <c r="G33" s="57"/>
      <c r="H33" s="57"/>
      <c r="I33" s="57"/>
      <c r="J33" s="57"/>
      <c r="K33" s="57"/>
      <c r="L33" s="57"/>
      <c r="M33" s="58"/>
    </row>
    <row r="34" spans="2:13" ht="12.75">
      <c r="B34" s="6"/>
      <c r="C34" s="6"/>
      <c r="D34" s="7"/>
      <c r="E34" s="7"/>
      <c r="F34" s="7"/>
      <c r="G34" s="7"/>
      <c r="H34" s="7"/>
      <c r="I34" s="7"/>
      <c r="J34" s="7"/>
      <c r="K34" s="7"/>
      <c r="L34" s="7"/>
      <c r="M34" s="7"/>
    </row>
    <row r="35" spans="2:13" s="311" customFormat="1" ht="13.5" thickBot="1">
      <c r="B35" s="17" t="s">
        <v>156</v>
      </c>
      <c r="C35" s="20"/>
      <c r="D35" s="310" t="s">
        <v>188</v>
      </c>
      <c r="E35" s="18">
        <v>1980</v>
      </c>
      <c r="F35" s="18">
        <v>1985</v>
      </c>
      <c r="G35" s="18">
        <v>1990</v>
      </c>
      <c r="H35" s="18">
        <v>1995</v>
      </c>
      <c r="I35" s="18">
        <v>1999</v>
      </c>
      <c r="J35" s="18">
        <v>2000</v>
      </c>
      <c r="K35" s="18">
        <v>2001</v>
      </c>
      <c r="L35" s="18">
        <v>2002</v>
      </c>
      <c r="M35" s="19">
        <v>2003</v>
      </c>
    </row>
    <row r="36" spans="2:13" ht="12.75">
      <c r="B36" s="27" t="str">
        <f>+ca_1</f>
        <v>A. Private Institutions</v>
      </c>
      <c r="C36" s="67"/>
      <c r="D36" s="435">
        <v>1</v>
      </c>
      <c r="E36" s="332"/>
      <c r="F36" s="332"/>
      <c r="G36" s="332">
        <f>SUM(G37:G39)</f>
        <v>21572</v>
      </c>
      <c r="H36" s="332"/>
      <c r="I36" s="332">
        <f>SUM(I37:I39)</f>
        <v>50450</v>
      </c>
      <c r="J36" s="332">
        <f>SUM(J37:J39)</f>
        <v>58472</v>
      </c>
      <c r="K36" s="332">
        <f>SUM(K37:K39)</f>
        <v>62729</v>
      </c>
      <c r="L36" s="332"/>
      <c r="M36" s="333"/>
    </row>
    <row r="37" spans="1:13" s="297" customFormat="1" ht="12.75">
      <c r="A37" s="305"/>
      <c r="B37" s="62"/>
      <c r="C37" s="60" t="str">
        <f>+ed_1</f>
        <v>1. Full time</v>
      </c>
      <c r="D37" s="436">
        <v>2</v>
      </c>
      <c r="E37" s="343"/>
      <c r="F37" s="343"/>
      <c r="G37" s="343">
        <v>4208</v>
      </c>
      <c r="H37" s="343"/>
      <c r="I37" s="343">
        <v>8299</v>
      </c>
      <c r="J37" s="343">
        <v>10132</v>
      </c>
      <c r="K37" s="343">
        <v>11627</v>
      </c>
      <c r="L37" s="343"/>
      <c r="M37" s="344"/>
    </row>
    <row r="38" spans="2:13" s="297" customFormat="1" ht="12.75">
      <c r="B38" s="62"/>
      <c r="C38" s="60" t="str">
        <f>+ed_2</f>
        <v>2. Part time</v>
      </c>
      <c r="D38" s="436"/>
      <c r="E38" s="315"/>
      <c r="F38" s="315"/>
      <c r="G38" s="315">
        <v>17364</v>
      </c>
      <c r="H38" s="315"/>
      <c r="I38" s="315">
        <v>42151</v>
      </c>
      <c r="J38" s="315">
        <v>48340</v>
      </c>
      <c r="K38" s="315">
        <v>51102</v>
      </c>
      <c r="L38" s="315"/>
      <c r="M38" s="345"/>
    </row>
    <row r="39" spans="2:13" s="297" customFormat="1" ht="12.75">
      <c r="B39" s="62"/>
      <c r="C39" s="60"/>
      <c r="D39" s="436"/>
      <c r="E39" s="306"/>
      <c r="F39" s="306"/>
      <c r="G39" s="306"/>
      <c r="H39" s="107"/>
      <c r="I39" s="107"/>
      <c r="J39" s="107"/>
      <c r="K39" s="107"/>
      <c r="L39" s="107"/>
      <c r="M39" s="229"/>
    </row>
    <row r="40" spans="2:13" s="297" customFormat="1" ht="12.75">
      <c r="B40" s="28" t="str">
        <f>+ca_2</f>
        <v>B. Public Institutions</v>
      </c>
      <c r="C40" s="68"/>
      <c r="D40" s="437"/>
      <c r="E40" s="317"/>
      <c r="F40" s="317"/>
      <c r="G40" s="317">
        <f>SUM(G41:G43)</f>
        <v>83486</v>
      </c>
      <c r="H40" s="317"/>
      <c r="I40" s="317">
        <f>SUM(I41:I43)</f>
        <v>79415</v>
      </c>
      <c r="J40" s="317">
        <f>SUM(J41:J43)</f>
        <v>80096</v>
      </c>
      <c r="K40" s="317">
        <f>SUM(K41:K43)</f>
        <v>82605</v>
      </c>
      <c r="L40" s="317"/>
      <c r="M40" s="318"/>
    </row>
    <row r="41" spans="2:13" s="297" customFormat="1" ht="12.75">
      <c r="B41" s="62"/>
      <c r="C41" s="60" t="str">
        <f>+ed_1</f>
        <v>1. Full time</v>
      </c>
      <c r="D41" s="436">
        <v>2</v>
      </c>
      <c r="E41" s="343"/>
      <c r="F41" s="343"/>
      <c r="G41" s="343">
        <v>30883</v>
      </c>
      <c r="H41" s="343"/>
      <c r="I41" s="343">
        <v>39862</v>
      </c>
      <c r="J41" s="343">
        <v>41518</v>
      </c>
      <c r="K41" s="343">
        <v>42267</v>
      </c>
      <c r="L41" s="343"/>
      <c r="M41" s="344"/>
    </row>
    <row r="42" spans="2:13" s="297" customFormat="1" ht="12.75">
      <c r="B42" s="62"/>
      <c r="C42" s="60" t="str">
        <f>+ed_2</f>
        <v>2. Part time</v>
      </c>
      <c r="D42" s="436"/>
      <c r="E42" s="315"/>
      <c r="F42" s="315"/>
      <c r="G42" s="315">
        <v>52603</v>
      </c>
      <c r="H42" s="315"/>
      <c r="I42" s="315">
        <v>39553</v>
      </c>
      <c r="J42" s="315">
        <v>38578</v>
      </c>
      <c r="K42" s="315">
        <v>40338</v>
      </c>
      <c r="L42" s="315"/>
      <c r="M42" s="345"/>
    </row>
    <row r="43" spans="2:13" s="297" customFormat="1" ht="12.75">
      <c r="B43" s="62"/>
      <c r="C43" s="60">
        <f>+C39</f>
        <v>0</v>
      </c>
      <c r="D43" s="436"/>
      <c r="E43" s="346"/>
      <c r="F43" s="346"/>
      <c r="G43" s="346"/>
      <c r="H43" s="346"/>
      <c r="I43" s="346"/>
      <c r="J43" s="346"/>
      <c r="K43" s="346"/>
      <c r="L43" s="346"/>
      <c r="M43" s="347"/>
    </row>
    <row r="44" spans="1:13" ht="12.75">
      <c r="A44" s="2"/>
      <c r="B44" s="28" t="str">
        <f>+ca_3</f>
        <v>C.Total (private and public) </v>
      </c>
      <c r="C44" s="68"/>
      <c r="D44" s="437"/>
      <c r="E44" s="317"/>
      <c r="F44" s="317"/>
      <c r="G44" s="317">
        <f>SUM(G45:G47)</f>
        <v>105058</v>
      </c>
      <c r="H44" s="317"/>
      <c r="I44" s="317">
        <f>SUM(I45:I47)</f>
        <v>129865</v>
      </c>
      <c r="J44" s="317">
        <f>SUM(J45:J47)</f>
        <v>138568</v>
      </c>
      <c r="K44" s="317">
        <f>SUM(K45:K47)</f>
        <v>145334</v>
      </c>
      <c r="L44" s="317"/>
      <c r="M44" s="318"/>
    </row>
    <row r="45" spans="1:13" ht="12.75">
      <c r="A45" s="2"/>
      <c r="B45" s="62"/>
      <c r="C45" s="60" t="str">
        <f>+ed_1</f>
        <v>1. Full time</v>
      </c>
      <c r="D45" s="438">
        <v>2</v>
      </c>
      <c r="E45" s="319"/>
      <c r="F45" s="319"/>
      <c r="G45" s="319">
        <f>+G37+G41</f>
        <v>35091</v>
      </c>
      <c r="H45" s="319"/>
      <c r="I45" s="319">
        <f>+I37+I41</f>
        <v>48161</v>
      </c>
      <c r="J45" s="319">
        <f>+J37+J41</f>
        <v>51650</v>
      </c>
      <c r="K45" s="319">
        <f>+K37+K41</f>
        <v>53894</v>
      </c>
      <c r="L45" s="319"/>
      <c r="M45" s="320"/>
    </row>
    <row r="46" spans="1:13" ht="12.75">
      <c r="A46" s="2"/>
      <c r="B46" s="62"/>
      <c r="C46" s="60" t="str">
        <f>+ed_2</f>
        <v>2. Part time</v>
      </c>
      <c r="D46" s="152"/>
      <c r="E46" s="321"/>
      <c r="F46" s="321"/>
      <c r="G46" s="321">
        <f>+G42+G38</f>
        <v>69967</v>
      </c>
      <c r="H46" s="321"/>
      <c r="I46" s="321">
        <f>+I42+I38</f>
        <v>81704</v>
      </c>
      <c r="J46" s="321">
        <f>+J42+J38</f>
        <v>86918</v>
      </c>
      <c r="K46" s="321">
        <f>+K42+K38</f>
        <v>91440</v>
      </c>
      <c r="L46" s="321"/>
      <c r="M46" s="322"/>
    </row>
    <row r="47" spans="1:13" ht="12.75">
      <c r="A47" s="2"/>
      <c r="B47" s="64"/>
      <c r="C47" s="82">
        <f>+C39</f>
        <v>0</v>
      </c>
      <c r="D47" s="158"/>
      <c r="E47" s="323"/>
      <c r="F47" s="323"/>
      <c r="G47" s="323"/>
      <c r="H47" s="323"/>
      <c r="I47" s="323"/>
      <c r="J47" s="323"/>
      <c r="K47" s="323"/>
      <c r="L47" s="323"/>
      <c r="M47" s="348"/>
    </row>
    <row r="48" spans="1:9" ht="12.75">
      <c r="A48" s="2"/>
      <c r="B48" s="8"/>
      <c r="C48" s="2"/>
      <c r="D48" s="160"/>
      <c r="E48" s="2"/>
      <c r="F48" s="2"/>
      <c r="G48" s="2"/>
      <c r="H48" s="2"/>
      <c r="I48" s="2"/>
    </row>
    <row r="49" spans="2:13" ht="13.5" thickBot="1">
      <c r="B49" s="90" t="s">
        <v>35</v>
      </c>
      <c r="C49" s="91"/>
      <c r="D49" s="153"/>
      <c r="E49" s="18">
        <v>1980</v>
      </c>
      <c r="F49" s="18">
        <v>1985</v>
      </c>
      <c r="G49" s="18">
        <v>1990</v>
      </c>
      <c r="H49" s="18">
        <v>1995</v>
      </c>
      <c r="I49" s="18">
        <v>1999</v>
      </c>
      <c r="J49" s="18">
        <v>2000</v>
      </c>
      <c r="K49" s="18">
        <v>2001</v>
      </c>
      <c r="L49" s="18">
        <v>2002</v>
      </c>
      <c r="M49" s="19">
        <v>2003</v>
      </c>
    </row>
    <row r="50" spans="2:13" ht="32.25" customHeight="1">
      <c r="B50" s="238">
        <v>1</v>
      </c>
      <c r="C50" s="239" t="s">
        <v>23</v>
      </c>
      <c r="D50" s="240"/>
      <c r="E50" s="241" t="str">
        <f aca="true" t="shared" si="2" ref="E50:L50">IF(E44&gt;0,E45/E44,"-")</f>
        <v>-</v>
      </c>
      <c r="F50" s="241" t="str">
        <f t="shared" si="2"/>
        <v>-</v>
      </c>
      <c r="G50" s="241">
        <f t="shared" si="2"/>
        <v>0.33401549620209786</v>
      </c>
      <c r="H50" s="241" t="str">
        <f t="shared" si="2"/>
        <v>-</v>
      </c>
      <c r="I50" s="241">
        <f t="shared" si="2"/>
        <v>0.3708543487467755</v>
      </c>
      <c r="J50" s="241">
        <f t="shared" si="2"/>
        <v>0.37274118122510247</v>
      </c>
      <c r="K50" s="241">
        <f t="shared" si="2"/>
        <v>0.37082857418085236</v>
      </c>
      <c r="L50" s="241" t="str">
        <f t="shared" si="2"/>
        <v>-</v>
      </c>
      <c r="M50" s="242" t="str">
        <f>IF(M44&gt;0,M45/M44,"-")</f>
        <v>-</v>
      </c>
    </row>
    <row r="51" spans="2:13" ht="39" customHeight="1">
      <c r="B51" s="120">
        <v>2</v>
      </c>
      <c r="C51" s="237" t="s">
        <v>24</v>
      </c>
      <c r="D51" s="73"/>
      <c r="E51" s="49" t="str">
        <f>+IF(E36&gt;0,E37/E36,"-")</f>
        <v>-</v>
      </c>
      <c r="F51" s="49" t="str">
        <f aca="true" t="shared" si="3" ref="F51:L51">+IF(F36&gt;0,F37/F36,"-")</f>
        <v>-</v>
      </c>
      <c r="G51" s="49">
        <f t="shared" si="3"/>
        <v>0.19506768032634897</v>
      </c>
      <c r="H51" s="49" t="str">
        <f t="shared" si="3"/>
        <v>-</v>
      </c>
      <c r="I51" s="49">
        <f t="shared" si="3"/>
        <v>0.16449950445986125</v>
      </c>
      <c r="J51" s="49">
        <f t="shared" si="3"/>
        <v>0.17327951840197017</v>
      </c>
      <c r="K51" s="49">
        <f t="shared" si="3"/>
        <v>0.18535286709496404</v>
      </c>
      <c r="L51" s="49" t="str">
        <f t="shared" si="3"/>
        <v>-</v>
      </c>
      <c r="M51" s="50" t="str">
        <f>+IF(M36&gt;0,M37/M36,"-")</f>
        <v>-</v>
      </c>
    </row>
    <row r="52" spans="2:13" ht="36" customHeight="1">
      <c r="B52" s="124">
        <v>3</v>
      </c>
      <c r="C52" s="401" t="s">
        <v>25</v>
      </c>
      <c r="D52" s="87"/>
      <c r="E52" s="45" t="str">
        <f>IF(E40&gt;0,E41/E40,"-")</f>
        <v>-</v>
      </c>
      <c r="F52" s="45" t="str">
        <f aca="true" t="shared" si="4" ref="F52:L52">IF(F40&gt;0,F41/F40,"-")</f>
        <v>-</v>
      </c>
      <c r="G52" s="45">
        <f t="shared" si="4"/>
        <v>0.3699183096567089</v>
      </c>
      <c r="H52" s="45" t="str">
        <f t="shared" si="4"/>
        <v>-</v>
      </c>
      <c r="I52" s="45">
        <f t="shared" si="4"/>
        <v>0.5019454762954102</v>
      </c>
      <c r="J52" s="45">
        <f t="shared" si="4"/>
        <v>0.518352976428286</v>
      </c>
      <c r="K52" s="45">
        <f t="shared" si="4"/>
        <v>0.511676048665335</v>
      </c>
      <c r="L52" s="45" t="str">
        <f t="shared" si="4"/>
        <v>-</v>
      </c>
      <c r="M52" s="46" t="str">
        <f>IF(M40&gt;0,M41/M40,"-")</f>
        <v>-</v>
      </c>
    </row>
    <row r="53" spans="1:14" ht="12.75">
      <c r="A53" s="2"/>
      <c r="B53" s="8"/>
      <c r="C53" s="6"/>
      <c r="D53" s="7"/>
      <c r="E53" s="6"/>
      <c r="F53" s="7"/>
      <c r="G53" s="7"/>
      <c r="H53" s="7"/>
      <c r="I53" s="7"/>
      <c r="J53" s="7"/>
      <c r="K53" s="7"/>
      <c r="L53" s="7"/>
      <c r="M53" s="7"/>
      <c r="N53" s="7"/>
    </row>
    <row r="54" spans="2:13" ht="11.25" customHeight="1">
      <c r="B54" s="174" t="s">
        <v>190</v>
      </c>
      <c r="C54" s="74"/>
      <c r="D54" s="75"/>
      <c r="E54" s="75"/>
      <c r="F54" s="75"/>
      <c r="G54" s="75"/>
      <c r="H54" s="75"/>
      <c r="I54" s="75"/>
      <c r="J54" s="75"/>
      <c r="K54" s="75"/>
      <c r="L54" s="75"/>
      <c r="M54" s="76"/>
    </row>
    <row r="55" spans="2:13" ht="11.25" customHeight="1">
      <c r="B55" s="78" t="s">
        <v>191</v>
      </c>
      <c r="C55" s="79" t="s">
        <v>192</v>
      </c>
      <c r="D55" s="80"/>
      <c r="E55" s="80"/>
      <c r="F55" s="80"/>
      <c r="G55" s="80"/>
      <c r="H55" s="80"/>
      <c r="I55" s="80"/>
      <c r="J55" s="80"/>
      <c r="K55" s="80"/>
      <c r="L55" s="80"/>
      <c r="M55" s="81"/>
    </row>
    <row r="56" spans="2:13" ht="13.5" customHeight="1">
      <c r="B56" s="397">
        <v>1</v>
      </c>
      <c r="C56" s="469" t="s">
        <v>48</v>
      </c>
      <c r="D56" s="470"/>
      <c r="E56" s="470"/>
      <c r="F56" s="470"/>
      <c r="G56" s="470"/>
      <c r="H56" s="470"/>
      <c r="I56" s="470"/>
      <c r="J56" s="470"/>
      <c r="K56" s="470"/>
      <c r="L56" s="470"/>
      <c r="M56" s="471"/>
    </row>
    <row r="57" spans="2:13" ht="13.5" customHeight="1">
      <c r="B57" s="398">
        <v>2</v>
      </c>
      <c r="C57" s="496" t="s">
        <v>47</v>
      </c>
      <c r="D57" s="497"/>
      <c r="E57" s="497"/>
      <c r="F57" s="497"/>
      <c r="G57" s="497"/>
      <c r="H57" s="497"/>
      <c r="I57" s="497"/>
      <c r="J57" s="497"/>
      <c r="K57" s="497"/>
      <c r="L57" s="497"/>
      <c r="M57" s="498"/>
    </row>
    <row r="58" spans="2:13" ht="13.5" customHeight="1">
      <c r="B58" s="173"/>
      <c r="C58" s="466"/>
      <c r="D58" s="467"/>
      <c r="E58" s="467"/>
      <c r="F58" s="467"/>
      <c r="G58" s="467"/>
      <c r="H58" s="467"/>
      <c r="I58" s="467"/>
      <c r="J58" s="467"/>
      <c r="K58" s="467"/>
      <c r="L58" s="467"/>
      <c r="M58" s="468"/>
    </row>
    <row r="59" spans="1:9" ht="12.75">
      <c r="A59" s="2"/>
      <c r="B59" s="2"/>
      <c r="C59" s="2"/>
      <c r="D59" s="160"/>
      <c r="E59" s="2"/>
      <c r="F59" s="2"/>
      <c r="G59" s="2"/>
      <c r="H59" s="2"/>
      <c r="I59" s="2"/>
    </row>
    <row r="60" spans="1:9" ht="12.75">
      <c r="A60" s="2"/>
      <c r="B60" s="2"/>
      <c r="C60" s="2"/>
      <c r="D60" s="160"/>
      <c r="E60" s="2"/>
      <c r="F60" s="2"/>
      <c r="G60" s="2"/>
      <c r="H60" s="2"/>
      <c r="I60" s="2"/>
    </row>
    <row r="61" spans="1:9" ht="12.75">
      <c r="A61" s="2"/>
      <c r="B61" s="2"/>
      <c r="C61" s="2"/>
      <c r="D61" s="160"/>
      <c r="E61" s="2"/>
      <c r="F61" s="2"/>
      <c r="G61" s="2"/>
      <c r="H61" s="2"/>
      <c r="I61" s="2"/>
    </row>
    <row r="62" spans="1:9" ht="12.75">
      <c r="A62" s="2"/>
      <c r="B62" s="2"/>
      <c r="C62" s="2"/>
      <c r="D62" s="160"/>
      <c r="E62" s="2"/>
      <c r="F62" s="2"/>
      <c r="G62" s="2"/>
      <c r="H62" s="2"/>
      <c r="I62" s="2"/>
    </row>
    <row r="63" spans="1:9" ht="12.75">
      <c r="A63" s="2"/>
      <c r="B63" s="2"/>
      <c r="C63" s="2"/>
      <c r="D63" s="160"/>
      <c r="E63" s="2"/>
      <c r="F63" s="2"/>
      <c r="G63" s="2"/>
      <c r="H63" s="2"/>
      <c r="I63" s="2"/>
    </row>
    <row r="64" spans="1:9" ht="12.75">
      <c r="A64" s="2"/>
      <c r="B64" s="2"/>
      <c r="C64" s="2"/>
      <c r="D64" s="160"/>
      <c r="E64" s="2"/>
      <c r="F64" s="2"/>
      <c r="G64" s="2"/>
      <c r="H64" s="2"/>
      <c r="I64" s="2"/>
    </row>
    <row r="65" spans="1:9" ht="12.75">
      <c r="A65" s="2"/>
      <c r="B65" s="2"/>
      <c r="C65" s="2"/>
      <c r="D65" s="160"/>
      <c r="E65" s="2"/>
      <c r="F65" s="2"/>
      <c r="G65" s="2"/>
      <c r="H65" s="2"/>
      <c r="I65" s="2"/>
    </row>
    <row r="66" spans="1:9" ht="12.75">
      <c r="A66" s="2"/>
      <c r="B66" s="2"/>
      <c r="C66" s="2"/>
      <c r="D66" s="160"/>
      <c r="E66" s="2"/>
      <c r="F66" s="2"/>
      <c r="G66" s="2"/>
      <c r="H66" s="2"/>
      <c r="I66" s="2"/>
    </row>
    <row r="67" spans="1:9" ht="12.75">
      <c r="A67" s="2"/>
      <c r="B67" s="2"/>
      <c r="C67" s="2"/>
      <c r="D67" s="160"/>
      <c r="E67" s="2"/>
      <c r="F67" s="2"/>
      <c r="G67" s="2"/>
      <c r="H67" s="2"/>
      <c r="I67" s="2"/>
    </row>
    <row r="68" spans="1:9" ht="12.75">
      <c r="A68" s="2"/>
      <c r="B68" s="2"/>
      <c r="C68" s="2"/>
      <c r="D68" s="160"/>
      <c r="E68" s="2"/>
      <c r="F68" s="2"/>
      <c r="G68" s="2"/>
      <c r="H68" s="2"/>
      <c r="I68" s="2"/>
    </row>
    <row r="69" spans="1:9" ht="12.75">
      <c r="A69" s="2"/>
      <c r="B69" s="2"/>
      <c r="C69" s="2"/>
      <c r="D69" s="160"/>
      <c r="E69" s="2"/>
      <c r="F69" s="2"/>
      <c r="G69" s="2"/>
      <c r="H69" s="2"/>
      <c r="I69" s="2"/>
    </row>
    <row r="72" spans="2:13" ht="15">
      <c r="B72" s="55" t="str">
        <f>+Index!B20</f>
        <v>III.3. Faculty by highest degree earned</v>
      </c>
      <c r="C72" s="56"/>
      <c r="D72" s="57"/>
      <c r="E72" s="57"/>
      <c r="F72" s="57"/>
      <c r="G72" s="57"/>
      <c r="H72" s="57"/>
      <c r="I72" s="57"/>
      <c r="J72" s="57"/>
      <c r="K72" s="57"/>
      <c r="L72" s="57"/>
      <c r="M72" s="58"/>
    </row>
    <row r="73" spans="2:13" ht="12.75">
      <c r="B73" s="6"/>
      <c r="C73" s="6"/>
      <c r="D73" s="7"/>
      <c r="E73" s="7"/>
      <c r="F73" s="7"/>
      <c r="G73" s="7"/>
      <c r="H73" s="7"/>
      <c r="I73" s="7"/>
      <c r="J73" s="7"/>
      <c r="K73" s="7"/>
      <c r="L73" s="7"/>
      <c r="M73" s="7"/>
    </row>
    <row r="74" spans="2:13" s="311" customFormat="1" ht="13.5" thickBot="1">
      <c r="B74" s="17" t="s">
        <v>156</v>
      </c>
      <c r="C74" s="20"/>
      <c r="D74" s="310" t="s">
        <v>188</v>
      </c>
      <c r="E74" s="18">
        <v>1980</v>
      </c>
      <c r="F74" s="18">
        <v>1985</v>
      </c>
      <c r="G74" s="18">
        <v>1990</v>
      </c>
      <c r="H74" s="18">
        <v>1995</v>
      </c>
      <c r="I74" s="18">
        <v>1999</v>
      </c>
      <c r="J74" s="18">
        <v>2000</v>
      </c>
      <c r="K74" s="18">
        <v>2001</v>
      </c>
      <c r="L74" s="18">
        <v>2002</v>
      </c>
      <c r="M74" s="19">
        <v>2003</v>
      </c>
    </row>
    <row r="75" spans="2:13" ht="12.75">
      <c r="B75" s="27" t="str">
        <f>+ca_1</f>
        <v>A. Private Institutions</v>
      </c>
      <c r="C75" s="67"/>
      <c r="D75" s="157">
        <v>1</v>
      </c>
      <c r="E75" s="332"/>
      <c r="F75" s="332"/>
      <c r="G75" s="332"/>
      <c r="H75" s="332"/>
      <c r="I75" s="332">
        <f>SUM(I76:I80)</f>
        <v>51451</v>
      </c>
      <c r="J75" s="332">
        <f>SUM(J76:J80)</f>
        <v>58472</v>
      </c>
      <c r="K75" s="332">
        <f>SUM(K76:K80)</f>
        <v>62729</v>
      </c>
      <c r="L75" s="448"/>
      <c r="M75" s="449"/>
    </row>
    <row r="76" spans="2:13" ht="12.75">
      <c r="B76" s="62"/>
      <c r="C76" s="94" t="str">
        <f>+g_1</f>
        <v>1. Ph.D.</v>
      </c>
      <c r="D76" s="444"/>
      <c r="E76" s="334"/>
      <c r="F76" s="335"/>
      <c r="G76" s="335"/>
      <c r="H76" s="335"/>
      <c r="I76" s="439">
        <v>1653</v>
      </c>
      <c r="J76" s="439">
        <v>1924</v>
      </c>
      <c r="K76" s="439">
        <v>2229</v>
      </c>
      <c r="L76" s="335"/>
      <c r="M76" s="450"/>
    </row>
    <row r="77" spans="1:13" s="297" customFormat="1" ht="12.75">
      <c r="A77" s="305"/>
      <c r="B77" s="62"/>
      <c r="C77" s="94" t="str">
        <f>+g_2</f>
        <v>2. Master</v>
      </c>
      <c r="D77" s="162">
        <v>2</v>
      </c>
      <c r="E77" s="336"/>
      <c r="F77" s="337"/>
      <c r="G77" s="337"/>
      <c r="H77" s="337"/>
      <c r="I77" s="337">
        <v>12469</v>
      </c>
      <c r="J77" s="337">
        <v>14561</v>
      </c>
      <c r="K77" s="337">
        <v>16957</v>
      </c>
      <c r="L77" s="337"/>
      <c r="M77" s="451"/>
    </row>
    <row r="78" spans="2:13" s="297" customFormat="1" ht="12.75">
      <c r="B78" s="62"/>
      <c r="C78" s="94" t="str">
        <f>+g_3</f>
        <v>3. First college degree</v>
      </c>
      <c r="D78" s="162"/>
      <c r="E78" s="336"/>
      <c r="F78" s="337"/>
      <c r="G78" s="337"/>
      <c r="H78" s="337"/>
      <c r="I78" s="337">
        <v>36904</v>
      </c>
      <c r="J78" s="337">
        <v>41517</v>
      </c>
      <c r="K78" s="337">
        <v>43098</v>
      </c>
      <c r="L78" s="337"/>
      <c r="M78" s="451"/>
    </row>
    <row r="79" spans="2:13" s="297" customFormat="1" ht="12.75">
      <c r="B79" s="62"/>
      <c r="C79" s="94" t="str">
        <f>+g_4</f>
        <v>4. Less than first college degree</v>
      </c>
      <c r="D79" s="162"/>
      <c r="E79" s="315"/>
      <c r="F79" s="316"/>
      <c r="G79" s="316"/>
      <c r="H79" s="316"/>
      <c r="I79" s="316">
        <v>425</v>
      </c>
      <c r="J79" s="316">
        <v>470</v>
      </c>
      <c r="K79" s="316">
        <v>445</v>
      </c>
      <c r="L79" s="316"/>
      <c r="M79" s="452"/>
    </row>
    <row r="80" spans="2:13" s="297" customFormat="1" ht="12.75">
      <c r="B80" s="62"/>
      <c r="C80" s="94"/>
      <c r="D80" s="445"/>
      <c r="E80" s="14"/>
      <c r="F80" s="10"/>
      <c r="G80" s="10"/>
      <c r="H80" s="10"/>
      <c r="I80" s="10"/>
      <c r="J80" s="10"/>
      <c r="K80" s="10"/>
      <c r="L80" s="101"/>
      <c r="M80" s="453"/>
    </row>
    <row r="81" spans="2:13" s="297" customFormat="1" ht="12.75">
      <c r="B81" s="28" t="str">
        <f>+ca_2</f>
        <v>B. Public Institutions</v>
      </c>
      <c r="C81" s="68"/>
      <c r="D81" s="148">
        <v>1</v>
      </c>
      <c r="E81" s="317"/>
      <c r="F81" s="317"/>
      <c r="G81" s="317"/>
      <c r="H81" s="317"/>
      <c r="I81" s="317">
        <f>SUM(I82:I86)</f>
        <v>79435</v>
      </c>
      <c r="J81" s="317">
        <f>SUM(J82:J86)</f>
        <v>80096</v>
      </c>
      <c r="K81" s="317">
        <f>SUM(K82:K86)</f>
        <v>82605</v>
      </c>
      <c r="L81" s="317"/>
      <c r="M81" s="454"/>
    </row>
    <row r="82" spans="2:13" s="297" customFormat="1" ht="12.75">
      <c r="B82" s="62"/>
      <c r="C82" s="94" t="str">
        <f>+g_1</f>
        <v>1. Ph.D.</v>
      </c>
      <c r="D82" s="446"/>
      <c r="E82" s="440"/>
      <c r="F82" s="338"/>
      <c r="G82" s="338"/>
      <c r="H82" s="338"/>
      <c r="I82" s="338">
        <v>3335</v>
      </c>
      <c r="J82" s="338">
        <v>3469</v>
      </c>
      <c r="K82" s="338">
        <v>3964</v>
      </c>
      <c r="L82" s="338"/>
      <c r="M82" s="455"/>
    </row>
    <row r="83" spans="2:13" s="297" customFormat="1" ht="12.75">
      <c r="B83" s="62"/>
      <c r="C83" s="94" t="str">
        <f>+g_2</f>
        <v>2. Master</v>
      </c>
      <c r="D83" s="162">
        <v>2</v>
      </c>
      <c r="E83" s="441"/>
      <c r="F83" s="340"/>
      <c r="G83" s="340"/>
      <c r="H83" s="340"/>
      <c r="I83" s="340">
        <v>23774</v>
      </c>
      <c r="J83" s="340">
        <v>24755</v>
      </c>
      <c r="K83" s="340">
        <v>26404</v>
      </c>
      <c r="L83" s="340"/>
      <c r="M83" s="456"/>
    </row>
    <row r="84" spans="2:13" s="297" customFormat="1" ht="12.75">
      <c r="B84" s="62"/>
      <c r="C84" s="94" t="str">
        <f>+g_3</f>
        <v>3. First college degree</v>
      </c>
      <c r="D84" s="162"/>
      <c r="E84" s="441"/>
      <c r="F84" s="340"/>
      <c r="G84" s="340"/>
      <c r="H84" s="340"/>
      <c r="I84" s="340">
        <v>50341</v>
      </c>
      <c r="J84" s="340">
        <v>49745</v>
      </c>
      <c r="K84" s="340">
        <v>50646</v>
      </c>
      <c r="L84" s="340"/>
      <c r="M84" s="456"/>
    </row>
    <row r="85" spans="2:13" ht="12.75">
      <c r="B85" s="62"/>
      <c r="C85" s="94" t="str">
        <f>+g_4</f>
        <v>4. Less than first college degree</v>
      </c>
      <c r="D85" s="162"/>
      <c r="E85" s="442"/>
      <c r="F85" s="342"/>
      <c r="G85" s="342"/>
      <c r="H85" s="342"/>
      <c r="I85" s="340">
        <v>1985</v>
      </c>
      <c r="J85" s="340">
        <v>2127</v>
      </c>
      <c r="K85" s="340">
        <v>1591</v>
      </c>
      <c r="L85" s="342"/>
      <c r="M85" s="457"/>
    </row>
    <row r="86" spans="2:13" ht="12.75">
      <c r="B86" s="62"/>
      <c r="C86" s="94"/>
      <c r="D86" s="162"/>
      <c r="E86" s="443"/>
      <c r="F86" s="176"/>
      <c r="G86" s="176"/>
      <c r="H86" s="176"/>
      <c r="I86" s="176"/>
      <c r="J86" s="176"/>
      <c r="K86" s="176"/>
      <c r="L86" s="200"/>
      <c r="M86" s="458"/>
    </row>
    <row r="87" spans="2:13" ht="12.75">
      <c r="B87" s="28" t="str">
        <f>+ca_3</f>
        <v>C.Total (private and public) </v>
      </c>
      <c r="C87" s="68"/>
      <c r="D87" s="148">
        <v>1</v>
      </c>
      <c r="E87" s="317"/>
      <c r="F87" s="317"/>
      <c r="G87" s="317"/>
      <c r="H87" s="317"/>
      <c r="I87" s="317">
        <f>SUM(I88:I92)</f>
        <v>130886</v>
      </c>
      <c r="J87" s="317">
        <f>SUM(J88:J92)</f>
        <v>138568</v>
      </c>
      <c r="K87" s="317">
        <f>SUM(K88:K92)</f>
        <v>145334</v>
      </c>
      <c r="L87" s="317"/>
      <c r="M87" s="454"/>
    </row>
    <row r="88" spans="1:13" ht="12.75">
      <c r="A88" s="2"/>
      <c r="B88" s="62"/>
      <c r="C88" s="94" t="str">
        <f>+g_1</f>
        <v>1. Ph.D.</v>
      </c>
      <c r="D88" s="447"/>
      <c r="E88" s="319"/>
      <c r="F88" s="319"/>
      <c r="G88" s="319"/>
      <c r="H88" s="319"/>
      <c r="I88" s="319">
        <f aca="true" t="shared" si="5" ref="I88:K91">+I76+I82</f>
        <v>4988</v>
      </c>
      <c r="J88" s="319">
        <f t="shared" si="5"/>
        <v>5393</v>
      </c>
      <c r="K88" s="319">
        <f t="shared" si="5"/>
        <v>6193</v>
      </c>
      <c r="L88" s="319"/>
      <c r="M88" s="459"/>
    </row>
    <row r="89" spans="1:13" ht="12.75">
      <c r="A89" s="2"/>
      <c r="B89" s="62"/>
      <c r="C89" s="94" t="str">
        <f>+g_2</f>
        <v>2. Master</v>
      </c>
      <c r="D89" s="152">
        <v>2</v>
      </c>
      <c r="E89" s="319"/>
      <c r="F89" s="319"/>
      <c r="G89" s="319"/>
      <c r="H89" s="319"/>
      <c r="I89" s="319">
        <f t="shared" si="5"/>
        <v>36243</v>
      </c>
      <c r="J89" s="319">
        <f t="shared" si="5"/>
        <v>39316</v>
      </c>
      <c r="K89" s="319">
        <f t="shared" si="5"/>
        <v>43361</v>
      </c>
      <c r="L89" s="319"/>
      <c r="M89" s="459"/>
    </row>
    <row r="90" spans="1:13" ht="12.75">
      <c r="A90" s="2"/>
      <c r="B90" s="62"/>
      <c r="C90" s="94" t="str">
        <f>+g_3</f>
        <v>3. First college degree</v>
      </c>
      <c r="D90" s="152"/>
      <c r="E90" s="319"/>
      <c r="F90" s="319"/>
      <c r="G90" s="319"/>
      <c r="H90" s="319"/>
      <c r="I90" s="319">
        <f t="shared" si="5"/>
        <v>87245</v>
      </c>
      <c r="J90" s="319">
        <f t="shared" si="5"/>
        <v>91262</v>
      </c>
      <c r="K90" s="319">
        <f t="shared" si="5"/>
        <v>93744</v>
      </c>
      <c r="L90" s="319"/>
      <c r="M90" s="459"/>
    </row>
    <row r="91" spans="1:13" ht="12.75">
      <c r="A91" s="2"/>
      <c r="B91" s="62"/>
      <c r="C91" s="94" t="str">
        <f>+g_4</f>
        <v>4. Less than first college degree</v>
      </c>
      <c r="D91" s="152"/>
      <c r="E91" s="321"/>
      <c r="F91" s="321"/>
      <c r="G91" s="321"/>
      <c r="H91" s="321"/>
      <c r="I91" s="321">
        <f t="shared" si="5"/>
        <v>2410</v>
      </c>
      <c r="J91" s="321">
        <f t="shared" si="5"/>
        <v>2597</v>
      </c>
      <c r="K91" s="321">
        <f t="shared" si="5"/>
        <v>2036</v>
      </c>
      <c r="L91" s="321"/>
      <c r="M91" s="460"/>
    </row>
    <row r="92" spans="1:13" ht="12.75">
      <c r="A92" s="2"/>
      <c r="B92" s="64"/>
      <c r="C92" s="82">
        <f>+C80</f>
        <v>0</v>
      </c>
      <c r="D92" s="158"/>
      <c r="E92" s="66"/>
      <c r="F92" s="66"/>
      <c r="G92" s="66"/>
      <c r="H92" s="66"/>
      <c r="I92" s="66"/>
      <c r="J92" s="66"/>
      <c r="K92" s="66"/>
      <c r="L92" s="66"/>
      <c r="M92" s="461"/>
    </row>
    <row r="93" spans="1:9" ht="12.75">
      <c r="A93" s="2"/>
      <c r="B93" s="8"/>
      <c r="C93" s="2"/>
      <c r="D93" s="160"/>
      <c r="E93" s="2"/>
      <c r="F93" s="2"/>
      <c r="G93" s="2"/>
      <c r="H93" s="2"/>
      <c r="I93" s="2"/>
    </row>
    <row r="94" spans="2:13" ht="13.5" thickBot="1">
      <c r="B94" s="90" t="s">
        <v>35</v>
      </c>
      <c r="C94" s="91"/>
      <c r="D94" s="153"/>
      <c r="E94" s="18">
        <v>1980</v>
      </c>
      <c r="F94" s="18">
        <v>1985</v>
      </c>
      <c r="G94" s="18">
        <v>1990</v>
      </c>
      <c r="H94" s="18">
        <v>1995</v>
      </c>
      <c r="I94" s="18">
        <v>1999</v>
      </c>
      <c r="J94" s="18">
        <v>2000</v>
      </c>
      <c r="K94" s="18">
        <v>2001</v>
      </c>
      <c r="L94" s="18">
        <v>2002</v>
      </c>
      <c r="M94" s="19">
        <v>2003</v>
      </c>
    </row>
    <row r="95" spans="2:13" ht="32.25" customHeight="1">
      <c r="B95" s="120">
        <v>1</v>
      </c>
      <c r="C95" s="126" t="s">
        <v>26</v>
      </c>
      <c r="D95" s="73"/>
      <c r="E95" s="49" t="str">
        <f>IF(E87&gt;0,+(E88+E89)/E87,"-")</f>
        <v>-</v>
      </c>
      <c r="F95" s="49" t="str">
        <f aca="true" t="shared" si="6" ref="F95:K95">IF(F87&gt;0,+(F88+F89)/F87,"-")</f>
        <v>-</v>
      </c>
      <c r="G95" s="49" t="str">
        <f t="shared" si="6"/>
        <v>-</v>
      </c>
      <c r="H95" s="49" t="str">
        <f t="shared" si="6"/>
        <v>-</v>
      </c>
      <c r="I95" s="49">
        <f t="shared" si="6"/>
        <v>0.3150145928517947</v>
      </c>
      <c r="J95" s="49">
        <f t="shared" si="6"/>
        <v>0.3226502511402344</v>
      </c>
      <c r="K95" s="49">
        <f t="shared" si="6"/>
        <v>0.340966325842542</v>
      </c>
      <c r="L95" s="49" t="str">
        <f>IF(L87&gt;0,+(L88+L89)/L87,"-")</f>
        <v>-</v>
      </c>
      <c r="M95" s="50" t="str">
        <f>IF(M87&gt;0,+(M88+M89)/M87,"-")</f>
        <v>-</v>
      </c>
    </row>
    <row r="96" spans="2:13" ht="39" customHeight="1">
      <c r="B96" s="122">
        <v>2</v>
      </c>
      <c r="C96" s="127" t="s">
        <v>27</v>
      </c>
      <c r="D96" s="70"/>
      <c r="E96" s="39" t="str">
        <f>+IF(E75&gt;0,(E76+E77)/E75,"-")</f>
        <v>-</v>
      </c>
      <c r="F96" s="39" t="str">
        <f aca="true" t="shared" si="7" ref="F96:L96">+IF(F75&gt;0,(F76+F77)/F75,"-")</f>
        <v>-</v>
      </c>
      <c r="G96" s="39" t="str">
        <f t="shared" si="7"/>
        <v>-</v>
      </c>
      <c r="H96" s="39" t="str">
        <f t="shared" si="7"/>
        <v>-</v>
      </c>
      <c r="I96" s="39">
        <f t="shared" si="7"/>
        <v>0.2744747429593205</v>
      </c>
      <c r="J96" s="39">
        <f t="shared" si="7"/>
        <v>0.2819298125598577</v>
      </c>
      <c r="K96" s="39">
        <f t="shared" si="7"/>
        <v>0.30585534601221126</v>
      </c>
      <c r="L96" s="39" t="str">
        <f t="shared" si="7"/>
        <v>-</v>
      </c>
      <c r="M96" s="40" t="str">
        <f>+IF(M75&gt;0,(M76+M77)/M75,"-")</f>
        <v>-</v>
      </c>
    </row>
    <row r="97" spans="2:13" ht="36" customHeight="1">
      <c r="B97" s="124">
        <v>3</v>
      </c>
      <c r="C97" s="401" t="s">
        <v>28</v>
      </c>
      <c r="D97" s="87"/>
      <c r="E97" s="45" t="str">
        <f>IF(E81&gt;0,(E82+E83)/E81,"-")</f>
        <v>-</v>
      </c>
      <c r="F97" s="45" t="str">
        <f aca="true" t="shared" si="8" ref="F97:K97">IF(F81&gt;0,(F82+F83)/F81,"-")</f>
        <v>-</v>
      </c>
      <c r="G97" s="45" t="str">
        <f t="shared" si="8"/>
        <v>-</v>
      </c>
      <c r="H97" s="45" t="str">
        <f t="shared" si="8"/>
        <v>-</v>
      </c>
      <c r="I97" s="45">
        <f t="shared" si="8"/>
        <v>0.34127273871719016</v>
      </c>
      <c r="J97" s="45">
        <f t="shared" si="8"/>
        <v>0.3523771474230923</v>
      </c>
      <c r="K97" s="45">
        <f t="shared" si="8"/>
        <v>0.3676290781429696</v>
      </c>
      <c r="L97" s="45" t="str">
        <f>IF(L81&gt;0,(L82+L83)/L81,"-")</f>
        <v>-</v>
      </c>
      <c r="M97" s="46" t="str">
        <f>IF(M81&gt;0,(M82+M83)/M81,"-")</f>
        <v>-</v>
      </c>
    </row>
    <row r="98" spans="1:14" ht="12.75">
      <c r="A98" s="2"/>
      <c r="B98" s="8"/>
      <c r="C98" s="6"/>
      <c r="D98" s="7"/>
      <c r="E98" s="6"/>
      <c r="F98" s="7"/>
      <c r="G98" s="7"/>
      <c r="H98" s="7"/>
      <c r="I98" s="7"/>
      <c r="J98" s="7"/>
      <c r="K98" s="7"/>
      <c r="L98" s="7"/>
      <c r="M98" s="7"/>
      <c r="N98" s="7"/>
    </row>
    <row r="99" spans="2:13" ht="11.25" customHeight="1">
      <c r="B99" s="174" t="s">
        <v>190</v>
      </c>
      <c r="C99" s="74"/>
      <c r="D99" s="75"/>
      <c r="E99" s="75"/>
      <c r="F99" s="75"/>
      <c r="G99" s="75"/>
      <c r="H99" s="75"/>
      <c r="I99" s="75"/>
      <c r="J99" s="75"/>
      <c r="K99" s="75"/>
      <c r="L99" s="75"/>
      <c r="M99" s="76"/>
    </row>
    <row r="100" spans="2:13" ht="11.25" customHeight="1">
      <c r="B100" s="78" t="s">
        <v>191</v>
      </c>
      <c r="C100" s="79" t="s">
        <v>192</v>
      </c>
      <c r="D100" s="80"/>
      <c r="E100" s="80"/>
      <c r="F100" s="80"/>
      <c r="G100" s="80"/>
      <c r="H100" s="80"/>
      <c r="I100" s="80"/>
      <c r="J100" s="80"/>
      <c r="K100" s="80"/>
      <c r="L100" s="80"/>
      <c r="M100" s="81"/>
    </row>
    <row r="101" spans="2:13" ht="13.5" customHeight="1">
      <c r="B101" s="399">
        <v>1</v>
      </c>
      <c r="C101" s="482" t="s">
        <v>83</v>
      </c>
      <c r="D101" s="483"/>
      <c r="E101" s="483"/>
      <c r="F101" s="483"/>
      <c r="G101" s="483"/>
      <c r="H101" s="483"/>
      <c r="I101" s="483"/>
      <c r="J101" s="483"/>
      <c r="K101" s="483"/>
      <c r="L101" s="483"/>
      <c r="M101" s="484"/>
    </row>
    <row r="102" spans="2:13" ht="13.5" customHeight="1">
      <c r="B102" s="400">
        <v>2</v>
      </c>
      <c r="C102" s="490" t="s">
        <v>84</v>
      </c>
      <c r="D102" s="499"/>
      <c r="E102" s="499"/>
      <c r="F102" s="499"/>
      <c r="G102" s="499"/>
      <c r="H102" s="499"/>
      <c r="I102" s="499"/>
      <c r="J102" s="499"/>
      <c r="K102" s="499"/>
      <c r="L102" s="499"/>
      <c r="M102" s="500"/>
    </row>
    <row r="103" spans="2:13" ht="13.5" customHeight="1">
      <c r="B103" s="172"/>
      <c r="C103" s="463"/>
      <c r="D103" s="464"/>
      <c r="E103" s="464"/>
      <c r="F103" s="464"/>
      <c r="G103" s="464"/>
      <c r="H103" s="464"/>
      <c r="I103" s="464"/>
      <c r="J103" s="464"/>
      <c r="K103" s="464"/>
      <c r="L103" s="464"/>
      <c r="M103" s="465"/>
    </row>
    <row r="104" spans="2:13" ht="13.5" customHeight="1">
      <c r="B104" s="172"/>
      <c r="C104" s="463"/>
      <c r="D104" s="464"/>
      <c r="E104" s="464"/>
      <c r="F104" s="464"/>
      <c r="G104" s="464"/>
      <c r="H104" s="464"/>
      <c r="I104" s="464"/>
      <c r="J104" s="464"/>
      <c r="K104" s="464"/>
      <c r="L104" s="464"/>
      <c r="M104" s="465"/>
    </row>
    <row r="105" spans="2:13" ht="13.5" customHeight="1">
      <c r="B105" s="172"/>
      <c r="C105" s="463"/>
      <c r="D105" s="464"/>
      <c r="E105" s="464"/>
      <c r="F105" s="464"/>
      <c r="G105" s="464"/>
      <c r="H105" s="464"/>
      <c r="I105" s="464"/>
      <c r="J105" s="464"/>
      <c r="K105" s="464"/>
      <c r="L105" s="464"/>
      <c r="M105" s="465"/>
    </row>
    <row r="106" spans="2:13" ht="13.5" customHeight="1">
      <c r="B106" s="173"/>
      <c r="C106" s="466"/>
      <c r="D106" s="467"/>
      <c r="E106" s="467"/>
      <c r="F106" s="467"/>
      <c r="G106" s="467"/>
      <c r="H106" s="467"/>
      <c r="I106" s="467"/>
      <c r="J106" s="467"/>
      <c r="K106" s="467"/>
      <c r="L106" s="467"/>
      <c r="M106" s="468"/>
    </row>
    <row r="107" spans="1:9" ht="12.75">
      <c r="A107" s="2"/>
      <c r="B107" s="2"/>
      <c r="C107" s="2"/>
      <c r="D107" s="160"/>
      <c r="E107" s="2"/>
      <c r="F107" s="2"/>
      <c r="G107" s="2"/>
      <c r="H107" s="2"/>
      <c r="I107" s="2"/>
    </row>
    <row r="108" spans="1:9" ht="12.75">
      <c r="A108" s="2"/>
      <c r="B108" s="2"/>
      <c r="C108" s="2"/>
      <c r="D108" s="160"/>
      <c r="E108" s="2"/>
      <c r="F108" s="2"/>
      <c r="G108" s="2"/>
      <c r="H108" s="2"/>
      <c r="I108" s="2"/>
    </row>
    <row r="109" spans="1:9" ht="12.75">
      <c r="A109" s="2"/>
      <c r="B109" s="2"/>
      <c r="C109" s="2"/>
      <c r="D109" s="160"/>
      <c r="E109" s="2"/>
      <c r="F109" s="2"/>
      <c r="G109" s="2"/>
      <c r="H109" s="2"/>
      <c r="I109" s="2"/>
    </row>
    <row r="110" spans="1:9" ht="12.75">
      <c r="A110" s="2"/>
      <c r="B110" s="2"/>
      <c r="C110" s="2"/>
      <c r="D110" s="160"/>
      <c r="E110" s="2"/>
      <c r="F110" s="2"/>
      <c r="G110" s="2"/>
      <c r="H110" s="2"/>
      <c r="I110" s="2"/>
    </row>
    <row r="111" spans="1:9" ht="12.75">
      <c r="A111" s="2"/>
      <c r="B111" s="2"/>
      <c r="C111" s="2"/>
      <c r="D111" s="160"/>
      <c r="E111" s="2"/>
      <c r="F111" s="2"/>
      <c r="G111" s="2"/>
      <c r="H111" s="2"/>
      <c r="I111" s="2"/>
    </row>
    <row r="112" spans="1:9" ht="12.75">
      <c r="A112" s="2"/>
      <c r="B112" s="2"/>
      <c r="C112" s="2"/>
      <c r="D112" s="160"/>
      <c r="E112" s="2"/>
      <c r="F112" s="2"/>
      <c r="G112" s="2"/>
      <c r="H112" s="2"/>
      <c r="I112" s="2"/>
    </row>
    <row r="113" spans="1:9" ht="12.75">
      <c r="A113" s="2"/>
      <c r="B113" s="2"/>
      <c r="C113" s="2"/>
      <c r="D113" s="160"/>
      <c r="E113" s="2"/>
      <c r="F113" s="2"/>
      <c r="G113" s="2"/>
      <c r="H113" s="2"/>
      <c r="I113" s="2"/>
    </row>
    <row r="114" spans="1:9" ht="12.75">
      <c r="A114" s="2"/>
      <c r="B114" s="2"/>
      <c r="C114" s="2"/>
      <c r="D114" s="160"/>
      <c r="E114" s="2"/>
      <c r="F114" s="2"/>
      <c r="G114" s="2"/>
      <c r="H114" s="2"/>
      <c r="I114" s="2"/>
    </row>
    <row r="115" spans="1:9" ht="12.75">
      <c r="A115" s="2"/>
      <c r="B115" s="2"/>
      <c r="C115" s="2"/>
      <c r="D115" s="160"/>
      <c r="E115" s="2"/>
      <c r="F115" s="2"/>
      <c r="G115" s="2"/>
      <c r="H115" s="2"/>
      <c r="I115" s="2"/>
    </row>
    <row r="116" spans="1:9" ht="12.75">
      <c r="A116" s="2"/>
      <c r="B116" s="2"/>
      <c r="C116" s="2"/>
      <c r="D116" s="160"/>
      <c r="E116" s="2"/>
      <c r="F116" s="2"/>
      <c r="G116" s="2"/>
      <c r="H116" s="2"/>
      <c r="I116" s="2"/>
    </row>
    <row r="117" spans="1:9" ht="12.75">
      <c r="A117" s="2"/>
      <c r="B117" s="2"/>
      <c r="C117" s="2"/>
      <c r="D117" s="160"/>
      <c r="E117" s="2"/>
      <c r="F117" s="2"/>
      <c r="G117" s="2"/>
      <c r="H117" s="2"/>
      <c r="I117" s="2"/>
    </row>
    <row r="118" spans="1:9" ht="12.75">
      <c r="A118" s="2"/>
      <c r="B118" s="2"/>
      <c r="C118" s="2"/>
      <c r="D118" s="160"/>
      <c r="E118" s="2"/>
      <c r="F118" s="2"/>
      <c r="G118" s="2"/>
      <c r="H118" s="2"/>
      <c r="I118" s="2"/>
    </row>
    <row r="119" spans="1:9" ht="12.75">
      <c r="A119" s="2"/>
      <c r="B119" s="2"/>
      <c r="C119" s="2"/>
      <c r="D119" s="160"/>
      <c r="E119" s="2"/>
      <c r="F119" s="2"/>
      <c r="G119" s="2"/>
      <c r="H119" s="2"/>
      <c r="I119" s="2"/>
    </row>
    <row r="120" spans="1:9" ht="12.75">
      <c r="A120" s="2"/>
      <c r="B120" s="2"/>
      <c r="C120" s="2"/>
      <c r="D120" s="160"/>
      <c r="E120" s="2"/>
      <c r="F120" s="2"/>
      <c r="G120" s="2"/>
      <c r="H120" s="2"/>
      <c r="I120" s="2"/>
    </row>
    <row r="141" ht="12.75"/>
  </sheetData>
  <mergeCells count="12">
    <mergeCell ref="C16:M16"/>
    <mergeCell ref="C17:M17"/>
    <mergeCell ref="C18:M18"/>
    <mergeCell ref="C56:M56"/>
    <mergeCell ref="C57:M57"/>
    <mergeCell ref="C58:M58"/>
    <mergeCell ref="C105:M105"/>
    <mergeCell ref="C106:M106"/>
    <mergeCell ref="C101:M101"/>
    <mergeCell ref="C102:M102"/>
    <mergeCell ref="C103:M103"/>
    <mergeCell ref="C104:M104"/>
  </mergeCells>
  <hyperlinks>
    <hyperlink ref="D5" location="B42" display="Notes"/>
    <hyperlink ref="D35" location="B88" display="Notes"/>
    <hyperlink ref="D74" location="B141" display="Notes"/>
  </hyperlinks>
  <printOptions horizontalCentered="1" verticalCentered="1"/>
  <pageMargins left="0.75" right="0.75" top="1" bottom="1" header="0" footer="0"/>
  <pageSetup horizontalDpi="600" verticalDpi="600" orientation="landscape" r:id="rId2"/>
  <rowBreaks count="2" manualBreakCount="2">
    <brk id="30" max="12" man="1"/>
    <brk id="69" max="12" man="1"/>
  </rowBreaks>
  <drawing r:id="rId1"/>
</worksheet>
</file>

<file path=xl/worksheets/sheet5.xml><?xml version="1.0" encoding="utf-8"?>
<worksheet xmlns="http://schemas.openxmlformats.org/spreadsheetml/2006/main" xmlns:r="http://schemas.openxmlformats.org/officeDocument/2006/relationships">
  <sheetPr codeName="Hoja6"/>
  <dimension ref="A2:N65"/>
  <sheetViews>
    <sheetView showGridLines="0" showZeros="0" workbookViewId="0" topLeftCell="A1">
      <selection activeCell="I13" sqref="I13"/>
    </sheetView>
  </sheetViews>
  <sheetFormatPr defaultColWidth="9.140625" defaultRowHeight="12.75"/>
  <cols>
    <col min="1" max="1" width="1.7109375" style="0" customWidth="1"/>
    <col min="2" max="2" width="6.421875" style="0" customWidth="1"/>
    <col min="3" max="3" width="21.8515625" style="0" customWidth="1"/>
    <col min="4" max="4" width="5.28125" style="156" customWidth="1"/>
    <col min="5" max="13" width="9.57421875" style="0" customWidth="1"/>
    <col min="14" max="16384" width="11.421875" style="0" customWidth="1"/>
  </cols>
  <sheetData>
    <row r="2" spans="2:14" ht="15">
      <c r="B2" s="55" t="str">
        <f>+Index!B23</f>
        <v>IV.1. Budgetary revenues by source</v>
      </c>
      <c r="C2" s="56"/>
      <c r="D2" s="57"/>
      <c r="E2" s="57"/>
      <c r="F2" s="57"/>
      <c r="G2" s="57"/>
      <c r="H2" s="57"/>
      <c r="I2" s="57"/>
      <c r="J2" s="57"/>
      <c r="K2" s="57"/>
      <c r="L2" s="57"/>
      <c r="M2" s="58"/>
      <c r="N2" s="7"/>
    </row>
    <row r="3" spans="2:13" ht="12.75">
      <c r="B3" s="6"/>
      <c r="C3" s="6"/>
      <c r="D3" s="7"/>
      <c r="E3" s="7"/>
      <c r="F3" s="7"/>
      <c r="G3" s="7"/>
      <c r="H3" s="7"/>
      <c r="I3" s="7"/>
      <c r="J3" s="7"/>
      <c r="K3" s="7"/>
      <c r="L3" s="7"/>
      <c r="M3" s="7"/>
    </row>
    <row r="4" spans="2:13" s="311" customFormat="1" ht="13.5" thickBot="1">
      <c r="B4" s="17" t="s">
        <v>156</v>
      </c>
      <c r="C4" s="20"/>
      <c r="D4" s="310" t="s">
        <v>188</v>
      </c>
      <c r="E4" s="18">
        <v>1980</v>
      </c>
      <c r="F4" s="18">
        <v>1985</v>
      </c>
      <c r="G4" s="18">
        <v>1990</v>
      </c>
      <c r="H4" s="18">
        <v>1995</v>
      </c>
      <c r="I4" s="18">
        <v>1996</v>
      </c>
      <c r="J4" s="18">
        <v>1997</v>
      </c>
      <c r="K4" s="18">
        <v>1998</v>
      </c>
      <c r="L4" s="18">
        <v>1999</v>
      </c>
      <c r="M4" s="19">
        <v>2000</v>
      </c>
    </row>
    <row r="5" spans="2:13" s="115" customFormat="1" ht="15" customHeight="1">
      <c r="B5" s="27" t="str">
        <f>+ca_1</f>
        <v>A. Private Institutions</v>
      </c>
      <c r="C5" s="113"/>
      <c r="D5" s="163"/>
      <c r="E5" s="114">
        <f>+E6+E10</f>
        <v>0</v>
      </c>
      <c r="F5" s="114">
        <f aca="true" t="shared" si="0" ref="F5:M5">+F6+F10</f>
        <v>0</v>
      </c>
      <c r="G5" s="114">
        <f t="shared" si="0"/>
        <v>0</v>
      </c>
      <c r="H5" s="114">
        <f t="shared" si="0"/>
        <v>0</v>
      </c>
      <c r="I5" s="114">
        <f t="shared" si="0"/>
        <v>0</v>
      </c>
      <c r="J5" s="114">
        <f t="shared" si="0"/>
        <v>0</v>
      </c>
      <c r="K5" s="114">
        <f t="shared" si="0"/>
        <v>0</v>
      </c>
      <c r="L5" s="114">
        <f t="shared" si="0"/>
        <v>0</v>
      </c>
      <c r="M5" s="119">
        <f t="shared" si="0"/>
        <v>0</v>
      </c>
    </row>
    <row r="6" spans="2:13" ht="12.75">
      <c r="B6" s="167" t="str">
        <f>+f_1</f>
        <v>1. Public funding</v>
      </c>
      <c r="C6" s="168"/>
      <c r="D6" s="162"/>
      <c r="E6" s="166">
        <f>SUM(E7:E9)</f>
        <v>0</v>
      </c>
      <c r="F6" s="166">
        <f aca="true" t="shared" si="1" ref="F6:M6">SUM(F7:F9)</f>
        <v>0</v>
      </c>
      <c r="G6" s="166">
        <f t="shared" si="1"/>
        <v>0</v>
      </c>
      <c r="H6" s="166">
        <f t="shared" si="1"/>
        <v>0</v>
      </c>
      <c r="I6" s="166">
        <f t="shared" si="1"/>
        <v>0</v>
      </c>
      <c r="J6" s="166">
        <f t="shared" si="1"/>
        <v>0</v>
      </c>
      <c r="K6" s="166">
        <f t="shared" si="1"/>
        <v>0</v>
      </c>
      <c r="L6" s="166">
        <f t="shared" si="1"/>
        <v>0</v>
      </c>
      <c r="M6" s="166">
        <f t="shared" si="1"/>
        <v>0</v>
      </c>
    </row>
    <row r="7" spans="2:13" ht="12.75">
      <c r="B7" s="62" t="s">
        <v>42</v>
      </c>
      <c r="C7" s="94"/>
      <c r="D7" s="162"/>
      <c r="E7" s="129"/>
      <c r="F7" s="129"/>
      <c r="G7" s="129"/>
      <c r="H7" s="129"/>
      <c r="I7" s="129"/>
      <c r="J7" s="129"/>
      <c r="K7" s="129"/>
      <c r="L7" s="129"/>
      <c r="M7" s="130"/>
    </row>
    <row r="8" spans="2:13" ht="12.75">
      <c r="B8" s="62" t="s">
        <v>43</v>
      </c>
      <c r="C8" s="94"/>
      <c r="D8" s="162"/>
      <c r="E8" s="129"/>
      <c r="F8" s="129"/>
      <c r="G8" s="129"/>
      <c r="H8" s="129"/>
      <c r="I8" s="129"/>
      <c r="J8" s="129"/>
      <c r="K8" s="129"/>
      <c r="L8" s="129"/>
      <c r="M8" s="130"/>
    </row>
    <row r="9" spans="2:13" ht="12.75">
      <c r="B9" s="62" t="s">
        <v>44</v>
      </c>
      <c r="C9" s="94"/>
      <c r="D9" s="162"/>
      <c r="E9" s="129"/>
      <c r="F9" s="129"/>
      <c r="G9" s="129"/>
      <c r="H9" s="129"/>
      <c r="I9" s="129"/>
      <c r="J9" s="129"/>
      <c r="K9" s="129"/>
      <c r="L9" s="129"/>
      <c r="M9" s="130"/>
    </row>
    <row r="10" spans="2:13" ht="12.75">
      <c r="B10" s="167" t="str">
        <f>+f_2</f>
        <v>2. Private funding</v>
      </c>
      <c r="C10" s="168"/>
      <c r="D10" s="162"/>
      <c r="E10" s="133">
        <f>+SUM(E11:E14)</f>
        <v>0</v>
      </c>
      <c r="F10" s="134">
        <f aca="true" t="shared" si="2" ref="F10:M10">+SUM(F11:F14)</f>
        <v>0</v>
      </c>
      <c r="G10" s="134">
        <f t="shared" si="2"/>
        <v>0</v>
      </c>
      <c r="H10" s="134">
        <f t="shared" si="2"/>
        <v>0</v>
      </c>
      <c r="I10" s="134">
        <f t="shared" si="2"/>
        <v>0</v>
      </c>
      <c r="J10" s="134">
        <f t="shared" si="2"/>
        <v>0</v>
      </c>
      <c r="K10" s="134">
        <f t="shared" si="2"/>
        <v>0</v>
      </c>
      <c r="L10" s="134">
        <f t="shared" si="2"/>
        <v>0</v>
      </c>
      <c r="M10" s="110">
        <f t="shared" si="2"/>
        <v>0</v>
      </c>
    </row>
    <row r="11" spans="2:13" ht="12.75">
      <c r="B11" s="62" t="str">
        <f>+f_3</f>
        <v>2.1. Tuition and fees</v>
      </c>
      <c r="C11" s="94"/>
      <c r="D11" s="162"/>
      <c r="E11" s="131"/>
      <c r="F11" s="131"/>
      <c r="G11" s="131"/>
      <c r="H11" s="131"/>
      <c r="I11" s="131"/>
      <c r="J11" s="131"/>
      <c r="K11" s="131"/>
      <c r="L11" s="131"/>
      <c r="M11" s="132"/>
    </row>
    <row r="12" spans="2:13" ht="12.75">
      <c r="B12" s="62" t="str">
        <f>+f_4</f>
        <v>2.2. Contracts</v>
      </c>
      <c r="C12" s="94"/>
      <c r="D12" s="162"/>
      <c r="E12" s="99"/>
      <c r="F12" s="99"/>
      <c r="G12" s="99"/>
      <c r="H12" s="99"/>
      <c r="I12" s="99"/>
      <c r="J12" s="99"/>
      <c r="K12" s="99"/>
      <c r="L12" s="99"/>
      <c r="M12" s="100"/>
    </row>
    <row r="13" spans="2:13" ht="12.75">
      <c r="B13" s="62" t="str">
        <f>+f_5</f>
        <v>2.3. Gifts</v>
      </c>
      <c r="C13" s="94"/>
      <c r="D13" s="162"/>
      <c r="E13" s="99"/>
      <c r="F13" s="99"/>
      <c r="G13" s="99"/>
      <c r="H13" s="99"/>
      <c r="I13" s="99"/>
      <c r="J13" s="99"/>
      <c r="K13" s="99"/>
      <c r="L13" s="99"/>
      <c r="M13" s="100"/>
    </row>
    <row r="14" spans="2:13" ht="12.75">
      <c r="B14" s="62" t="str">
        <f>+f_6</f>
        <v>2.4. Other</v>
      </c>
      <c r="C14" s="94"/>
      <c r="D14" s="162"/>
      <c r="E14" s="99"/>
      <c r="F14" s="99"/>
      <c r="G14" s="99"/>
      <c r="H14" s="99"/>
      <c r="I14" s="99"/>
      <c r="J14" s="99"/>
      <c r="K14" s="99"/>
      <c r="L14" s="99"/>
      <c r="M14" s="100"/>
    </row>
    <row r="15" spans="2:13" ht="12.75">
      <c r="B15" s="62"/>
      <c r="C15" s="94"/>
      <c r="D15" s="162"/>
      <c r="E15" s="99"/>
      <c r="F15" s="101"/>
      <c r="G15" s="101"/>
      <c r="H15" s="101"/>
      <c r="I15" s="101"/>
      <c r="J15" s="101"/>
      <c r="K15" s="101"/>
      <c r="L15" s="101"/>
      <c r="M15" s="102"/>
    </row>
    <row r="16" spans="2:13" s="115" customFormat="1" ht="12.75">
      <c r="B16" s="28" t="str">
        <f>+ca_2</f>
        <v>B. Public Institutions</v>
      </c>
      <c r="C16" s="116"/>
      <c r="D16" s="161"/>
      <c r="E16" s="117">
        <f>+E17+E21</f>
        <v>0</v>
      </c>
      <c r="F16" s="117">
        <f aca="true" t="shared" si="3" ref="F16:M16">+F17+F21</f>
        <v>0</v>
      </c>
      <c r="G16" s="117">
        <f t="shared" si="3"/>
        <v>0</v>
      </c>
      <c r="H16" s="117">
        <f t="shared" si="3"/>
        <v>0</v>
      </c>
      <c r="I16" s="117">
        <f t="shared" si="3"/>
        <v>0</v>
      </c>
      <c r="J16" s="117">
        <f t="shared" si="3"/>
        <v>0</v>
      </c>
      <c r="K16" s="117">
        <f t="shared" si="3"/>
        <v>0</v>
      </c>
      <c r="L16" s="117">
        <f t="shared" si="3"/>
        <v>0</v>
      </c>
      <c r="M16" s="118">
        <f t="shared" si="3"/>
        <v>0</v>
      </c>
    </row>
    <row r="17" spans="2:13" ht="12.75">
      <c r="B17" s="167" t="str">
        <f>+f_1</f>
        <v>1. Public funding</v>
      </c>
      <c r="C17" s="168"/>
      <c r="D17" s="162"/>
      <c r="E17" s="166">
        <f>SUM(E18:E20)</f>
        <v>0</v>
      </c>
      <c r="F17" s="166">
        <f aca="true" t="shared" si="4" ref="F17:M17">SUM(F18:F20)</f>
        <v>0</v>
      </c>
      <c r="G17" s="140">
        <f t="shared" si="4"/>
        <v>0</v>
      </c>
      <c r="H17" s="134">
        <f t="shared" si="4"/>
        <v>0</v>
      </c>
      <c r="I17" s="134">
        <f t="shared" si="4"/>
        <v>0</v>
      </c>
      <c r="J17" s="134">
        <f t="shared" si="4"/>
        <v>0</v>
      </c>
      <c r="K17" s="134">
        <f t="shared" si="4"/>
        <v>0</v>
      </c>
      <c r="L17" s="166">
        <f t="shared" si="4"/>
        <v>0</v>
      </c>
      <c r="M17" s="166">
        <f t="shared" si="4"/>
        <v>0</v>
      </c>
    </row>
    <row r="18" spans="2:13" ht="12.75">
      <c r="B18" s="62" t="str">
        <f>+B7</f>
        <v>1.1. Appropriations</v>
      </c>
      <c r="C18" s="94"/>
      <c r="D18" s="162"/>
      <c r="E18" s="129"/>
      <c r="F18" s="135"/>
      <c r="G18" s="169"/>
      <c r="H18" s="169"/>
      <c r="I18" s="169"/>
      <c r="J18" s="169"/>
      <c r="K18" s="169"/>
      <c r="L18" s="135"/>
      <c r="M18" s="137"/>
    </row>
    <row r="19" spans="2:13" ht="12.75">
      <c r="B19" s="62" t="str">
        <f>+B8</f>
        <v>1.2. Contracts and services</v>
      </c>
      <c r="C19" s="94"/>
      <c r="D19" s="162"/>
      <c r="E19" s="129"/>
      <c r="F19" s="135"/>
      <c r="G19" s="169"/>
      <c r="H19" s="169"/>
      <c r="I19" s="169"/>
      <c r="J19" s="169"/>
      <c r="K19" s="169"/>
      <c r="L19" s="135"/>
      <c r="M19" s="137"/>
    </row>
    <row r="20" spans="2:13" ht="12.75">
      <c r="B20" s="62" t="str">
        <f>+B9</f>
        <v>1.3. Research grants</v>
      </c>
      <c r="C20" s="94"/>
      <c r="D20" s="162"/>
      <c r="E20" s="129"/>
      <c r="F20" s="135"/>
      <c r="G20" s="136"/>
      <c r="H20" s="136"/>
      <c r="I20" s="136"/>
      <c r="J20" s="136"/>
      <c r="K20" s="136"/>
      <c r="L20" s="135"/>
      <c r="M20" s="137"/>
    </row>
    <row r="21" spans="2:13" ht="12.75">
      <c r="B21" s="167" t="str">
        <f>+f_2</f>
        <v>2. Private funding</v>
      </c>
      <c r="C21" s="168"/>
      <c r="D21" s="162"/>
      <c r="E21" s="133">
        <f>SUM(E22:E25)</f>
        <v>0</v>
      </c>
      <c r="F21" s="140">
        <f aca="true" t="shared" si="5" ref="F21:M21">SUM(F22:F25)</f>
        <v>0</v>
      </c>
      <c r="G21" s="140">
        <f t="shared" si="5"/>
        <v>0</v>
      </c>
      <c r="H21" s="140">
        <f t="shared" si="5"/>
        <v>0</v>
      </c>
      <c r="I21" s="140">
        <f t="shared" si="5"/>
        <v>0</v>
      </c>
      <c r="J21" s="140">
        <f t="shared" si="5"/>
        <v>0</v>
      </c>
      <c r="K21" s="140">
        <f t="shared" si="5"/>
        <v>0</v>
      </c>
      <c r="L21" s="140">
        <f t="shared" si="5"/>
        <v>0</v>
      </c>
      <c r="M21" s="141">
        <f t="shared" si="5"/>
        <v>0</v>
      </c>
    </row>
    <row r="22" spans="2:13" ht="12.75">
      <c r="B22" s="62" t="str">
        <f>+f_3</f>
        <v>2.1. Tuition and fees</v>
      </c>
      <c r="C22" s="94"/>
      <c r="D22" s="162"/>
      <c r="E22" s="138"/>
      <c r="F22" s="103"/>
      <c r="G22" s="103"/>
      <c r="H22" s="103"/>
      <c r="I22" s="103"/>
      <c r="J22" s="103"/>
      <c r="K22" s="103"/>
      <c r="L22" s="103"/>
      <c r="M22" s="139"/>
    </row>
    <row r="23" spans="2:13" ht="12.75">
      <c r="B23" s="62" t="str">
        <f>+f_4</f>
        <v>2.2. Contracts</v>
      </c>
      <c r="C23" s="94"/>
      <c r="D23" s="162"/>
      <c r="E23" s="104"/>
      <c r="F23" s="105"/>
      <c r="G23" s="105"/>
      <c r="H23" s="105"/>
      <c r="I23" s="105"/>
      <c r="J23" s="105"/>
      <c r="K23" s="105"/>
      <c r="L23" s="105"/>
      <c r="M23" s="106"/>
    </row>
    <row r="24" spans="2:13" ht="12.75">
      <c r="B24" s="62" t="str">
        <f>+f_5</f>
        <v>2.3. Gifts</v>
      </c>
      <c r="C24" s="94"/>
      <c r="D24" s="162"/>
      <c r="E24" s="104"/>
      <c r="F24" s="105"/>
      <c r="G24" s="105"/>
      <c r="H24" s="105"/>
      <c r="I24" s="105"/>
      <c r="J24" s="105"/>
      <c r="K24" s="105"/>
      <c r="L24" s="105"/>
      <c r="M24" s="106"/>
    </row>
    <row r="25" spans="2:13" ht="12.75">
      <c r="B25" s="62" t="str">
        <f>+f_6</f>
        <v>2.4. Other</v>
      </c>
      <c r="C25" s="94"/>
      <c r="D25" s="162"/>
      <c r="E25" s="104"/>
      <c r="F25" s="105"/>
      <c r="G25" s="105"/>
      <c r="H25" s="105"/>
      <c r="I25" s="105"/>
      <c r="J25" s="105"/>
      <c r="K25" s="105"/>
      <c r="L25" s="105"/>
      <c r="M25" s="106"/>
    </row>
    <row r="26" spans="2:13" ht="12.75">
      <c r="B26" s="62"/>
      <c r="C26" s="94"/>
      <c r="D26" s="162"/>
      <c r="E26" s="107"/>
      <c r="F26" s="108"/>
      <c r="G26" s="108"/>
      <c r="H26" s="108"/>
      <c r="I26" s="108"/>
      <c r="J26" s="108"/>
      <c r="K26" s="108"/>
      <c r="L26" s="108"/>
      <c r="M26" s="109"/>
    </row>
    <row r="27" spans="2:13" s="115" customFormat="1" ht="12.75">
      <c r="B27" s="28" t="str">
        <f>+ca_3</f>
        <v>C.Total (private and public) </v>
      </c>
      <c r="C27" s="116"/>
      <c r="D27" s="161"/>
      <c r="E27" s="117">
        <f>SUM(E28:E32)</f>
        <v>0</v>
      </c>
      <c r="F27" s="117">
        <f aca="true" t="shared" si="6" ref="F27:M27">SUM(F28:F32)</f>
        <v>0</v>
      </c>
      <c r="G27" s="117">
        <f t="shared" si="6"/>
        <v>0</v>
      </c>
      <c r="H27" s="117">
        <f t="shared" si="6"/>
        <v>0</v>
      </c>
      <c r="I27" s="117">
        <f t="shared" si="6"/>
        <v>0</v>
      </c>
      <c r="J27" s="117">
        <f t="shared" si="6"/>
        <v>0</v>
      </c>
      <c r="K27" s="117">
        <f t="shared" si="6"/>
        <v>0</v>
      </c>
      <c r="L27" s="117">
        <f t="shared" si="6"/>
        <v>0</v>
      </c>
      <c r="M27" s="117">
        <f t="shared" si="6"/>
        <v>0</v>
      </c>
    </row>
    <row r="28" spans="1:13" ht="12.75">
      <c r="A28" s="2"/>
      <c r="B28" s="167" t="str">
        <f>+f_1</f>
        <v>1. Public funding</v>
      </c>
      <c r="C28" s="94"/>
      <c r="D28" s="152"/>
      <c r="E28" s="111">
        <f>+E6+E17</f>
        <v>0</v>
      </c>
      <c r="F28" s="111">
        <f aca="true" t="shared" si="7" ref="F28:M28">+F6+F17</f>
        <v>0</v>
      </c>
      <c r="G28" s="111">
        <f t="shared" si="7"/>
        <v>0</v>
      </c>
      <c r="H28" s="111">
        <f t="shared" si="7"/>
        <v>0</v>
      </c>
      <c r="I28" s="111">
        <f t="shared" si="7"/>
        <v>0</v>
      </c>
      <c r="J28" s="111">
        <f t="shared" si="7"/>
        <v>0</v>
      </c>
      <c r="K28" s="111">
        <f t="shared" si="7"/>
        <v>0</v>
      </c>
      <c r="L28" s="111">
        <f t="shared" si="7"/>
        <v>0</v>
      </c>
      <c r="M28" s="111">
        <f t="shared" si="7"/>
        <v>0</v>
      </c>
    </row>
    <row r="29" spans="1:13" ht="12.75">
      <c r="A29" s="2"/>
      <c r="B29" s="62" t="str">
        <f>+B7</f>
        <v>1.1. Appropriations</v>
      </c>
      <c r="C29" s="94"/>
      <c r="D29" s="152"/>
      <c r="E29" s="111">
        <f>+E7+E18</f>
        <v>0</v>
      </c>
      <c r="F29" s="111">
        <f aca="true" t="shared" si="8" ref="F29:M29">+F7+F18</f>
        <v>0</v>
      </c>
      <c r="G29" s="111">
        <f t="shared" si="8"/>
        <v>0</v>
      </c>
      <c r="H29" s="111">
        <f t="shared" si="8"/>
        <v>0</v>
      </c>
      <c r="I29" s="111">
        <f t="shared" si="8"/>
        <v>0</v>
      </c>
      <c r="J29" s="111">
        <f t="shared" si="8"/>
        <v>0</v>
      </c>
      <c r="K29" s="111">
        <f t="shared" si="8"/>
        <v>0</v>
      </c>
      <c r="L29" s="111">
        <f t="shared" si="8"/>
        <v>0</v>
      </c>
      <c r="M29" s="111">
        <f t="shared" si="8"/>
        <v>0</v>
      </c>
    </row>
    <row r="30" spans="1:13" ht="12.75">
      <c r="A30" s="2"/>
      <c r="B30" s="62" t="str">
        <f>+B8</f>
        <v>1.2. Contracts and services</v>
      </c>
      <c r="C30" s="94"/>
      <c r="D30" s="152"/>
      <c r="E30" s="111">
        <f aca="true" t="shared" si="9" ref="E30:M36">+E8+E19</f>
        <v>0</v>
      </c>
      <c r="F30" s="111">
        <f t="shared" si="9"/>
        <v>0</v>
      </c>
      <c r="G30" s="111">
        <f t="shared" si="9"/>
        <v>0</v>
      </c>
      <c r="H30" s="111">
        <f t="shared" si="9"/>
        <v>0</v>
      </c>
      <c r="I30" s="111">
        <f t="shared" si="9"/>
        <v>0</v>
      </c>
      <c r="J30" s="111">
        <f t="shared" si="9"/>
        <v>0</v>
      </c>
      <c r="K30" s="111">
        <f t="shared" si="9"/>
        <v>0</v>
      </c>
      <c r="L30" s="111">
        <f t="shared" si="9"/>
        <v>0</v>
      </c>
      <c r="M30" s="111">
        <f t="shared" si="9"/>
        <v>0</v>
      </c>
    </row>
    <row r="31" spans="1:13" ht="12.75">
      <c r="A31" s="2"/>
      <c r="B31" s="62" t="str">
        <f>+B9</f>
        <v>1.3. Research grants</v>
      </c>
      <c r="C31" s="94"/>
      <c r="D31" s="152"/>
      <c r="E31" s="111">
        <f t="shared" si="9"/>
        <v>0</v>
      </c>
      <c r="F31" s="111">
        <f t="shared" si="9"/>
        <v>0</v>
      </c>
      <c r="G31" s="111">
        <f t="shared" si="9"/>
        <v>0</v>
      </c>
      <c r="H31" s="111">
        <f t="shared" si="9"/>
        <v>0</v>
      </c>
      <c r="I31" s="111">
        <f t="shared" si="9"/>
        <v>0</v>
      </c>
      <c r="J31" s="111">
        <f t="shared" si="9"/>
        <v>0</v>
      </c>
      <c r="K31" s="111">
        <f t="shared" si="9"/>
        <v>0</v>
      </c>
      <c r="L31" s="111">
        <f t="shared" si="9"/>
        <v>0</v>
      </c>
      <c r="M31" s="111">
        <f t="shared" si="9"/>
        <v>0</v>
      </c>
    </row>
    <row r="32" spans="1:13" ht="12.75">
      <c r="A32" s="2"/>
      <c r="B32" s="167" t="str">
        <f>+f_2</f>
        <v>2. Private funding</v>
      </c>
      <c r="C32" s="94"/>
      <c r="D32" s="152"/>
      <c r="E32" s="111">
        <f t="shared" si="9"/>
        <v>0</v>
      </c>
      <c r="F32" s="111">
        <f t="shared" si="9"/>
        <v>0</v>
      </c>
      <c r="G32" s="111">
        <f t="shared" si="9"/>
        <v>0</v>
      </c>
      <c r="H32" s="111">
        <f t="shared" si="9"/>
        <v>0</v>
      </c>
      <c r="I32" s="111">
        <f t="shared" si="9"/>
        <v>0</v>
      </c>
      <c r="J32" s="111">
        <f t="shared" si="9"/>
        <v>0</v>
      </c>
      <c r="K32" s="111">
        <f t="shared" si="9"/>
        <v>0</v>
      </c>
      <c r="L32" s="111">
        <f t="shared" si="9"/>
        <v>0</v>
      </c>
      <c r="M32" s="111">
        <f t="shared" si="9"/>
        <v>0</v>
      </c>
    </row>
    <row r="33" spans="1:13" ht="12.75">
      <c r="A33" s="2"/>
      <c r="B33" s="62" t="str">
        <f>+f_3</f>
        <v>2.1. Tuition and fees</v>
      </c>
      <c r="C33" s="94"/>
      <c r="D33" s="152"/>
      <c r="E33" s="111">
        <f t="shared" si="9"/>
        <v>0</v>
      </c>
      <c r="F33" s="111">
        <f t="shared" si="9"/>
        <v>0</v>
      </c>
      <c r="G33" s="111">
        <f t="shared" si="9"/>
        <v>0</v>
      </c>
      <c r="H33" s="111">
        <f t="shared" si="9"/>
        <v>0</v>
      </c>
      <c r="I33" s="111">
        <f t="shared" si="9"/>
        <v>0</v>
      </c>
      <c r="J33" s="111">
        <f t="shared" si="9"/>
        <v>0</v>
      </c>
      <c r="K33" s="111">
        <f t="shared" si="9"/>
        <v>0</v>
      </c>
      <c r="L33" s="111">
        <f t="shared" si="9"/>
        <v>0</v>
      </c>
      <c r="M33" s="111">
        <f t="shared" si="9"/>
        <v>0</v>
      </c>
    </row>
    <row r="34" spans="1:13" ht="12.75">
      <c r="A34" s="2"/>
      <c r="B34" s="62" t="str">
        <f>+f_4</f>
        <v>2.2. Contracts</v>
      </c>
      <c r="C34" s="94"/>
      <c r="D34" s="152"/>
      <c r="E34" s="111">
        <f t="shared" si="9"/>
        <v>0</v>
      </c>
      <c r="F34" s="111">
        <f t="shared" si="9"/>
        <v>0</v>
      </c>
      <c r="G34" s="111">
        <f t="shared" si="9"/>
        <v>0</v>
      </c>
      <c r="H34" s="111">
        <f t="shared" si="9"/>
        <v>0</v>
      </c>
      <c r="I34" s="111">
        <f t="shared" si="9"/>
        <v>0</v>
      </c>
      <c r="J34" s="111">
        <f t="shared" si="9"/>
        <v>0</v>
      </c>
      <c r="K34" s="111">
        <f t="shared" si="9"/>
        <v>0</v>
      </c>
      <c r="L34" s="111">
        <f t="shared" si="9"/>
        <v>0</v>
      </c>
      <c r="M34" s="111">
        <f t="shared" si="9"/>
        <v>0</v>
      </c>
    </row>
    <row r="35" spans="1:13" ht="12.75">
      <c r="A35" s="2"/>
      <c r="B35" s="62" t="str">
        <f>+f_5</f>
        <v>2.3. Gifts</v>
      </c>
      <c r="C35" s="94"/>
      <c r="D35" s="152"/>
      <c r="E35" s="111">
        <f t="shared" si="9"/>
        <v>0</v>
      </c>
      <c r="F35" s="111">
        <f t="shared" si="9"/>
        <v>0</v>
      </c>
      <c r="G35" s="111">
        <f t="shared" si="9"/>
        <v>0</v>
      </c>
      <c r="H35" s="111">
        <f t="shared" si="9"/>
        <v>0</v>
      </c>
      <c r="I35" s="111">
        <f t="shared" si="9"/>
        <v>0</v>
      </c>
      <c r="J35" s="111">
        <f t="shared" si="9"/>
        <v>0</v>
      </c>
      <c r="K35" s="111">
        <f t="shared" si="9"/>
        <v>0</v>
      </c>
      <c r="L35" s="111">
        <f t="shared" si="9"/>
        <v>0</v>
      </c>
      <c r="M35" s="111">
        <f t="shared" si="9"/>
        <v>0</v>
      </c>
    </row>
    <row r="36" spans="1:13" ht="12.75">
      <c r="A36" s="2"/>
      <c r="B36" s="62" t="str">
        <f>+f_6</f>
        <v>2.4. Other</v>
      </c>
      <c r="C36" s="94"/>
      <c r="D36" s="152"/>
      <c r="E36" s="111">
        <f t="shared" si="9"/>
        <v>0</v>
      </c>
      <c r="F36" s="111">
        <f t="shared" si="9"/>
        <v>0</v>
      </c>
      <c r="G36" s="111">
        <f t="shared" si="9"/>
        <v>0</v>
      </c>
      <c r="H36" s="111">
        <f t="shared" si="9"/>
        <v>0</v>
      </c>
      <c r="I36" s="111">
        <f t="shared" si="9"/>
        <v>0</v>
      </c>
      <c r="J36" s="111">
        <f t="shared" si="9"/>
        <v>0</v>
      </c>
      <c r="K36" s="111">
        <f t="shared" si="9"/>
        <v>0</v>
      </c>
      <c r="L36" s="111">
        <f t="shared" si="9"/>
        <v>0</v>
      </c>
      <c r="M36" s="111">
        <f t="shared" si="9"/>
        <v>0</v>
      </c>
    </row>
    <row r="37" spans="1:13" ht="12.75">
      <c r="A37" s="2"/>
      <c r="B37" s="64"/>
      <c r="C37" s="95"/>
      <c r="D37" s="158"/>
      <c r="E37" s="112"/>
      <c r="F37" s="112"/>
      <c r="G37" s="112"/>
      <c r="H37" s="112"/>
      <c r="I37" s="112"/>
      <c r="J37" s="112"/>
      <c r="K37" s="112"/>
      <c r="L37" s="112"/>
      <c r="M37" s="112"/>
    </row>
    <row r="38" spans="1:9" ht="12.75">
      <c r="A38" s="2"/>
      <c r="B38" s="8"/>
      <c r="C38" s="2"/>
      <c r="D38" s="160"/>
      <c r="E38" s="2"/>
      <c r="F38" s="2"/>
      <c r="G38" s="2"/>
      <c r="H38" s="2"/>
      <c r="I38" s="2"/>
    </row>
    <row r="39" spans="2:13" ht="12.75">
      <c r="B39" s="90" t="s">
        <v>35</v>
      </c>
      <c r="C39" s="91"/>
      <c r="D39" s="153"/>
      <c r="E39" s="92">
        <v>1980</v>
      </c>
      <c r="F39" s="92">
        <v>1985</v>
      </c>
      <c r="G39" s="92">
        <v>1990</v>
      </c>
      <c r="H39" s="92">
        <v>1995</v>
      </c>
      <c r="I39" s="92">
        <v>1996</v>
      </c>
      <c r="J39" s="92">
        <v>1997</v>
      </c>
      <c r="K39" s="92">
        <v>1998</v>
      </c>
      <c r="L39" s="92">
        <v>1999</v>
      </c>
      <c r="M39" s="93">
        <v>2000</v>
      </c>
    </row>
    <row r="40" spans="2:13" ht="48.75" customHeight="1">
      <c r="B40" s="120">
        <v>1</v>
      </c>
      <c r="C40" s="126" t="s">
        <v>29</v>
      </c>
      <c r="D40" s="73"/>
      <c r="E40" s="49" t="str">
        <f>IF(E27&gt;0,+E5/E27,"-")</f>
        <v>-</v>
      </c>
      <c r="F40" s="49" t="str">
        <f aca="true" t="shared" si="10" ref="F40:M40">IF(F27&gt;0,+F5/F27,"-")</f>
        <v>-</v>
      </c>
      <c r="G40" s="49" t="str">
        <f t="shared" si="10"/>
        <v>-</v>
      </c>
      <c r="H40" s="49" t="str">
        <f t="shared" si="10"/>
        <v>-</v>
      </c>
      <c r="I40" s="49" t="str">
        <f t="shared" si="10"/>
        <v>-</v>
      </c>
      <c r="J40" s="49" t="str">
        <f t="shared" si="10"/>
        <v>-</v>
      </c>
      <c r="K40" s="49" t="str">
        <f t="shared" si="10"/>
        <v>-</v>
      </c>
      <c r="L40" s="49" t="str">
        <f t="shared" si="10"/>
        <v>-</v>
      </c>
      <c r="M40" s="50" t="str">
        <f t="shared" si="10"/>
        <v>-</v>
      </c>
    </row>
    <row r="41" spans="2:13" ht="48.75" customHeight="1">
      <c r="B41" s="122">
        <v>2</v>
      </c>
      <c r="C41" s="127" t="s">
        <v>30</v>
      </c>
      <c r="D41" s="70"/>
      <c r="E41" s="39" t="str">
        <f>+IF(E5&gt;0,E10/E5,"-")</f>
        <v>-</v>
      </c>
      <c r="F41" s="39" t="str">
        <f aca="true" t="shared" si="11" ref="F41:M41">+IF(F5&gt;0,F10/F5,"-")</f>
        <v>-</v>
      </c>
      <c r="G41" s="39" t="str">
        <f t="shared" si="11"/>
        <v>-</v>
      </c>
      <c r="H41" s="39" t="str">
        <f t="shared" si="11"/>
        <v>-</v>
      </c>
      <c r="I41" s="39" t="str">
        <f t="shared" si="11"/>
        <v>-</v>
      </c>
      <c r="J41" s="39" t="str">
        <f t="shared" si="11"/>
        <v>-</v>
      </c>
      <c r="K41" s="39" t="str">
        <f t="shared" si="11"/>
        <v>-</v>
      </c>
      <c r="L41" s="39" t="str">
        <f t="shared" si="11"/>
        <v>-</v>
      </c>
      <c r="M41" s="40" t="str">
        <f t="shared" si="11"/>
        <v>-</v>
      </c>
    </row>
    <row r="42" spans="2:13" ht="48.75" customHeight="1">
      <c r="B42" s="124">
        <v>3</v>
      </c>
      <c r="C42" s="127" t="s">
        <v>31</v>
      </c>
      <c r="D42" s="87"/>
      <c r="E42" s="45" t="str">
        <f>+IF(E16&gt;0,E21/E16,"-")</f>
        <v>-</v>
      </c>
      <c r="F42" s="45" t="str">
        <f aca="true" t="shared" si="12" ref="F42:M42">+IF(F16&gt;0,F21/F16,"-")</f>
        <v>-</v>
      </c>
      <c r="G42" s="45" t="str">
        <f t="shared" si="12"/>
        <v>-</v>
      </c>
      <c r="H42" s="45" t="str">
        <f t="shared" si="12"/>
        <v>-</v>
      </c>
      <c r="I42" s="45" t="str">
        <f t="shared" si="12"/>
        <v>-</v>
      </c>
      <c r="J42" s="45" t="str">
        <f t="shared" si="12"/>
        <v>-</v>
      </c>
      <c r="K42" s="45" t="str">
        <f t="shared" si="12"/>
        <v>-</v>
      </c>
      <c r="L42" s="45" t="str">
        <f t="shared" si="12"/>
        <v>-</v>
      </c>
      <c r="M42" s="46" t="str">
        <f t="shared" si="12"/>
        <v>-</v>
      </c>
    </row>
    <row r="43" spans="1:14" ht="12.75">
      <c r="A43" s="2"/>
      <c r="B43" s="8"/>
      <c r="C43" s="6"/>
      <c r="D43" s="7"/>
      <c r="E43" s="6"/>
      <c r="F43" s="7"/>
      <c r="G43" s="7"/>
      <c r="H43" s="7"/>
      <c r="I43" s="7"/>
      <c r="J43" s="7"/>
      <c r="K43" s="7"/>
      <c r="L43" s="7"/>
      <c r="M43" s="7"/>
      <c r="N43" s="7"/>
    </row>
    <row r="44" spans="2:13" ht="11.25" customHeight="1">
      <c r="B44" s="77" t="s">
        <v>190</v>
      </c>
      <c r="C44" s="74"/>
      <c r="D44" s="75"/>
      <c r="E44" s="75"/>
      <c r="F44" s="75"/>
      <c r="G44" s="75"/>
      <c r="H44" s="75"/>
      <c r="I44" s="75"/>
      <c r="J44" s="75"/>
      <c r="K44" s="75"/>
      <c r="L44" s="75"/>
      <c r="M44" s="76"/>
    </row>
    <row r="45" spans="2:13" ht="11.25" customHeight="1">
      <c r="B45" s="78" t="s">
        <v>191</v>
      </c>
      <c r="C45" s="79" t="s">
        <v>192</v>
      </c>
      <c r="D45" s="80"/>
      <c r="E45" s="80"/>
      <c r="F45" s="80"/>
      <c r="G45" s="80"/>
      <c r="H45" s="80"/>
      <c r="I45" s="80"/>
      <c r="J45" s="80"/>
      <c r="K45" s="80"/>
      <c r="L45" s="80"/>
      <c r="M45" s="81"/>
    </row>
    <row r="46" spans="2:13" ht="13.5" customHeight="1">
      <c r="B46" s="72"/>
      <c r="C46" s="48"/>
      <c r="D46" s="73"/>
      <c r="E46" s="73"/>
      <c r="F46" s="73"/>
      <c r="G46" s="73"/>
      <c r="H46" s="73"/>
      <c r="I46" s="73"/>
      <c r="J46" s="73"/>
      <c r="K46" s="73"/>
      <c r="L46" s="73"/>
      <c r="M46" s="84"/>
    </row>
    <row r="47" spans="2:13" ht="13.5" customHeight="1">
      <c r="B47" s="69"/>
      <c r="C47" s="38"/>
      <c r="D47" s="70"/>
      <c r="E47" s="70"/>
      <c r="F47" s="70"/>
      <c r="G47" s="70"/>
      <c r="H47" s="70"/>
      <c r="I47" s="70"/>
      <c r="J47" s="70"/>
      <c r="K47" s="70"/>
      <c r="L47" s="70"/>
      <c r="M47" s="85"/>
    </row>
    <row r="48" spans="2:13" ht="13.5" customHeight="1">
      <c r="B48" s="69"/>
      <c r="C48" s="38"/>
      <c r="D48" s="70"/>
      <c r="E48" s="70"/>
      <c r="F48" s="70"/>
      <c r="G48" s="70"/>
      <c r="H48" s="70"/>
      <c r="I48" s="70"/>
      <c r="J48" s="70"/>
      <c r="K48" s="70"/>
      <c r="L48" s="70"/>
      <c r="M48" s="85"/>
    </row>
    <row r="49" spans="2:13" ht="13.5" customHeight="1">
      <c r="B49" s="69"/>
      <c r="C49" s="38"/>
      <c r="D49" s="70"/>
      <c r="E49" s="70"/>
      <c r="F49" s="70"/>
      <c r="G49" s="70"/>
      <c r="H49" s="70"/>
      <c r="I49" s="70"/>
      <c r="J49" s="70"/>
      <c r="K49" s="70"/>
      <c r="L49" s="70"/>
      <c r="M49" s="85"/>
    </row>
    <row r="50" spans="2:13" ht="13.5" customHeight="1">
      <c r="B50" s="69"/>
      <c r="C50" s="38"/>
      <c r="D50" s="70"/>
      <c r="E50" s="70"/>
      <c r="F50" s="70"/>
      <c r="G50" s="70"/>
      <c r="H50" s="70"/>
      <c r="I50" s="70"/>
      <c r="J50" s="70"/>
      <c r="K50" s="70"/>
      <c r="L50" s="70"/>
      <c r="M50" s="85"/>
    </row>
    <row r="51" spans="2:13" ht="13.5" customHeight="1">
      <c r="B51" s="71"/>
      <c r="C51" s="86"/>
      <c r="D51" s="87"/>
      <c r="E51" s="87"/>
      <c r="F51" s="87"/>
      <c r="G51" s="87"/>
      <c r="H51" s="87"/>
      <c r="I51" s="87"/>
      <c r="J51" s="87"/>
      <c r="K51" s="87"/>
      <c r="L51" s="87"/>
      <c r="M51" s="88"/>
    </row>
    <row r="52" spans="1:9" ht="12.75">
      <c r="A52" s="2"/>
      <c r="B52" s="2"/>
      <c r="C52" s="2"/>
      <c r="D52" s="160"/>
      <c r="E52" s="2"/>
      <c r="F52" s="2"/>
      <c r="G52" s="2"/>
      <c r="H52" s="2"/>
      <c r="I52" s="2"/>
    </row>
    <row r="53" spans="1:9" ht="12.75">
      <c r="A53" s="2"/>
      <c r="B53" s="2"/>
      <c r="C53" s="2"/>
      <c r="D53" s="160"/>
      <c r="E53" s="2"/>
      <c r="F53" s="2"/>
      <c r="G53" s="2"/>
      <c r="H53" s="2"/>
      <c r="I53" s="2"/>
    </row>
    <row r="54" spans="1:9" ht="12.75">
      <c r="A54" s="2"/>
      <c r="B54" s="2"/>
      <c r="C54" s="2"/>
      <c r="D54" s="160"/>
      <c r="E54" s="2"/>
      <c r="F54" s="2"/>
      <c r="G54" s="2"/>
      <c r="H54" s="2"/>
      <c r="I54" s="2"/>
    </row>
    <row r="55" spans="1:9" ht="12.75">
      <c r="A55" s="2"/>
      <c r="B55" s="2"/>
      <c r="C55" s="2"/>
      <c r="D55" s="160"/>
      <c r="E55" s="2"/>
      <c r="F55" s="2"/>
      <c r="G55" s="2"/>
      <c r="H55" s="2"/>
      <c r="I55" s="2"/>
    </row>
    <row r="56" spans="1:9" ht="12.75">
      <c r="A56" s="2"/>
      <c r="B56" s="2"/>
      <c r="C56" s="2"/>
      <c r="D56" s="160"/>
      <c r="E56" s="2"/>
      <c r="F56" s="2"/>
      <c r="G56" s="2"/>
      <c r="H56" s="2"/>
      <c r="I56" s="2"/>
    </row>
    <row r="57" spans="1:9" ht="12.75">
      <c r="A57" s="2"/>
      <c r="B57" s="2"/>
      <c r="C57" s="2"/>
      <c r="D57" s="160"/>
      <c r="E57" s="2"/>
      <c r="F57" s="2"/>
      <c r="G57" s="2"/>
      <c r="H57" s="2"/>
      <c r="I57" s="2"/>
    </row>
    <row r="58" spans="1:9" ht="12.75">
      <c r="A58" s="2"/>
      <c r="B58" s="2"/>
      <c r="C58" s="2"/>
      <c r="D58" s="160"/>
      <c r="E58" s="2"/>
      <c r="F58" s="2"/>
      <c r="G58" s="2"/>
      <c r="H58" s="2"/>
      <c r="I58" s="2"/>
    </row>
    <row r="59" spans="1:9" ht="12.75">
      <c r="A59" s="2"/>
      <c r="B59" s="2"/>
      <c r="C59" s="2"/>
      <c r="D59" s="160"/>
      <c r="E59" s="2"/>
      <c r="F59" s="2"/>
      <c r="G59" s="2"/>
      <c r="H59" s="2"/>
      <c r="I59" s="2"/>
    </row>
    <row r="60" spans="1:9" ht="12.75">
      <c r="A60" s="2"/>
      <c r="B60" s="2"/>
      <c r="C60" s="2"/>
      <c r="D60" s="160"/>
      <c r="E60" s="2"/>
      <c r="F60" s="2"/>
      <c r="G60" s="2"/>
      <c r="H60" s="2"/>
      <c r="I60" s="2"/>
    </row>
    <row r="61" spans="1:9" ht="12.75">
      <c r="A61" s="2"/>
      <c r="B61" s="2"/>
      <c r="C61" s="2"/>
      <c r="D61" s="160"/>
      <c r="E61" s="2"/>
      <c r="F61" s="2"/>
      <c r="G61" s="2"/>
      <c r="H61" s="2"/>
      <c r="I61" s="2"/>
    </row>
    <row r="62" spans="1:9" ht="12.75">
      <c r="A62" s="2"/>
      <c r="B62" s="2"/>
      <c r="C62" s="2"/>
      <c r="D62" s="160"/>
      <c r="E62" s="2"/>
      <c r="F62" s="2"/>
      <c r="G62" s="2"/>
      <c r="H62" s="2"/>
      <c r="I62" s="2"/>
    </row>
    <row r="63" spans="1:9" ht="12.75">
      <c r="A63" s="2"/>
      <c r="B63" s="2"/>
      <c r="C63" s="2"/>
      <c r="D63" s="160"/>
      <c r="E63" s="2"/>
      <c r="F63" s="2"/>
      <c r="G63" s="2"/>
      <c r="H63" s="2"/>
      <c r="I63" s="2"/>
    </row>
    <row r="64" spans="1:9" ht="12.75">
      <c r="A64" s="2"/>
      <c r="B64" s="2"/>
      <c r="C64" s="2"/>
      <c r="D64" s="160"/>
      <c r="E64" s="2"/>
      <c r="F64" s="2"/>
      <c r="G64" s="2"/>
      <c r="H64" s="2"/>
      <c r="I64" s="2"/>
    </row>
    <row r="65" spans="1:9" ht="12.75">
      <c r="A65" s="2"/>
      <c r="B65" s="2"/>
      <c r="C65" s="2"/>
      <c r="D65" s="160"/>
      <c r="E65" s="2"/>
      <c r="F65" s="2"/>
      <c r="G65" s="2"/>
      <c r="H65" s="2"/>
      <c r="I65" s="2"/>
    </row>
  </sheetData>
  <hyperlinks>
    <hyperlink ref="D4" location="B46" display="Notes"/>
  </hyperlinks>
  <printOptions horizontalCentered="1" verticalCentered="1"/>
  <pageMargins left="0.75" right="0.75" top="1" bottom="1" header="0" footer="0"/>
  <pageSetup horizontalDpi="600" verticalDpi="600" orientation="landscape" scale="96" r:id="rId2"/>
  <drawing r:id="rId1"/>
</worksheet>
</file>

<file path=xl/worksheets/sheet6.xml><?xml version="1.0" encoding="utf-8"?>
<worksheet xmlns="http://schemas.openxmlformats.org/spreadsheetml/2006/main" xmlns:r="http://schemas.openxmlformats.org/officeDocument/2006/relationships">
  <sheetPr codeName="Hoja7"/>
  <dimension ref="D2:G14"/>
  <sheetViews>
    <sheetView workbookViewId="0" topLeftCell="D1">
      <selection activeCell="E18" sqref="E18"/>
    </sheetView>
  </sheetViews>
  <sheetFormatPr defaultColWidth="9.140625" defaultRowHeight="12.75"/>
  <cols>
    <col min="1" max="1" width="0" style="1" hidden="1" customWidth="1"/>
    <col min="2" max="2" width="18.140625" style="1" hidden="1" customWidth="1"/>
    <col min="3" max="3" width="21.140625" style="1" hidden="1" customWidth="1"/>
    <col min="4" max="4" width="25.8515625" style="4" customWidth="1"/>
    <col min="5" max="5" width="55.8515625" style="4" customWidth="1"/>
    <col min="6" max="6" width="19.8515625" style="4" customWidth="1"/>
    <col min="7" max="7" width="15.140625" style="4" customWidth="1"/>
    <col min="8" max="16384" width="11.421875" style="1" customWidth="1"/>
  </cols>
  <sheetData>
    <row r="2" spans="4:7" s="3" customFormat="1" ht="26.25" thickBot="1">
      <c r="D2" s="96" t="s">
        <v>193</v>
      </c>
      <c r="E2" s="96" t="s">
        <v>194</v>
      </c>
      <c r="F2" s="96" t="s">
        <v>195</v>
      </c>
      <c r="G2" s="96" t="s">
        <v>196</v>
      </c>
    </row>
    <row r="3" spans="4:6" ht="10.5">
      <c r="D3" s="5"/>
      <c r="F3" s="5"/>
    </row>
    <row r="4" spans="4:7" ht="38.25" customHeight="1">
      <c r="D4" s="4" t="s">
        <v>85</v>
      </c>
      <c r="E4" s="4" t="s">
        <v>86</v>
      </c>
      <c r="F4" s="4" t="s">
        <v>87</v>
      </c>
      <c r="G4" s="4" t="s">
        <v>49</v>
      </c>
    </row>
    <row r="5" ht="16.5" customHeight="1">
      <c r="E5" s="13" t="s">
        <v>88</v>
      </c>
    </row>
    <row r="6" spans="4:7" ht="42">
      <c r="D6" s="4" t="s">
        <v>89</v>
      </c>
      <c r="E6" s="4" t="s">
        <v>216</v>
      </c>
      <c r="F6" s="4" t="s">
        <v>90</v>
      </c>
      <c r="G6" s="4" t="s">
        <v>49</v>
      </c>
    </row>
    <row r="7" ht="12.75">
      <c r="E7" s="13" t="s">
        <v>91</v>
      </c>
    </row>
    <row r="8" spans="4:7" ht="37.5" customHeight="1">
      <c r="D8" s="4" t="s">
        <v>92</v>
      </c>
      <c r="E8" s="4" t="s">
        <v>217</v>
      </c>
      <c r="F8" s="4" t="s">
        <v>93</v>
      </c>
      <c r="G8" s="4" t="s">
        <v>49</v>
      </c>
    </row>
    <row r="9" ht="12.75">
      <c r="E9" s="13" t="s">
        <v>94</v>
      </c>
    </row>
    <row r="13" ht="10.5">
      <c r="E13" s="353"/>
    </row>
    <row r="14" ht="12.75">
      <c r="E14" s="13"/>
    </row>
  </sheetData>
  <hyperlinks>
    <hyperlink ref="E7" r:id="rId1" display="http://www.anuies.mx/"/>
    <hyperlink ref="E5" r:id="rId2" display="http://www.sep.gob.mx/"/>
    <hyperlink ref="E9" r:id="rId3" display="http://www.fimpes.ur.mx"/>
  </hyperlinks>
  <printOptions/>
  <pageMargins left="0.75" right="0.75" top="1" bottom="1" header="0" footer="0"/>
  <pageSetup horizontalDpi="600" verticalDpi="600" orientation="portrait" r:id="rId4"/>
</worksheet>
</file>

<file path=xl/worksheets/sheet7.xml><?xml version="1.0" encoding="utf-8"?>
<worksheet xmlns="http://schemas.openxmlformats.org/spreadsheetml/2006/main" xmlns:r="http://schemas.openxmlformats.org/officeDocument/2006/relationships">
  <dimension ref="B2:D16"/>
  <sheetViews>
    <sheetView workbookViewId="0" topLeftCell="A1">
      <selection activeCell="D19" sqref="D19"/>
    </sheetView>
  </sheetViews>
  <sheetFormatPr defaultColWidth="9.140625" defaultRowHeight="12.75"/>
  <cols>
    <col min="1" max="1" width="2.7109375" style="0" customWidth="1"/>
    <col min="2" max="2" width="4.57421875" style="0" customWidth="1"/>
    <col min="3" max="3" width="97.7109375" style="0" customWidth="1"/>
    <col min="4" max="4" width="20.7109375" style="0" bestFit="1" customWidth="1"/>
    <col min="5" max="16384" width="11.421875" style="0" customWidth="1"/>
  </cols>
  <sheetData>
    <row r="2" spans="2:4" ht="12.75">
      <c r="B2" s="97" t="s">
        <v>212</v>
      </c>
      <c r="C2" s="98"/>
      <c r="D2" s="98"/>
    </row>
    <row r="3" ht="12.75">
      <c r="B3" s="175" t="s">
        <v>211</v>
      </c>
    </row>
    <row r="4" spans="2:4" ht="12.75">
      <c r="B4" s="59" t="s">
        <v>111</v>
      </c>
      <c r="C4" s="51" t="s">
        <v>32</v>
      </c>
      <c r="D4" s="51" t="s">
        <v>45</v>
      </c>
    </row>
    <row r="6" ht="12.75">
      <c r="C6" s="349" t="s">
        <v>0</v>
      </c>
    </row>
    <row r="7" ht="12.75">
      <c r="C7" t="s">
        <v>2</v>
      </c>
    </row>
    <row r="8" ht="12.75">
      <c r="C8" s="290" t="s">
        <v>1</v>
      </c>
    </row>
    <row r="9" ht="12.75">
      <c r="C9" t="s">
        <v>3</v>
      </c>
    </row>
    <row r="10" ht="12.75">
      <c r="C10" t="s">
        <v>7</v>
      </c>
    </row>
    <row r="11" ht="12.75">
      <c r="C11" t="s">
        <v>4</v>
      </c>
    </row>
    <row r="13" ht="12.75">
      <c r="C13" t="s">
        <v>5</v>
      </c>
    </row>
    <row r="14" ht="12.75">
      <c r="C14" s="290" t="s">
        <v>6</v>
      </c>
    </row>
    <row r="15" ht="12.75">
      <c r="C15" t="s">
        <v>8</v>
      </c>
    </row>
    <row r="16" ht="12.75">
      <c r="C16" t="s">
        <v>9</v>
      </c>
    </row>
  </sheetData>
  <hyperlinks>
    <hyperlink ref="C8" r:id="rId1" display="http://ses4.sep.gob.mx/"/>
    <hyperlink ref="C14" r:id="rId2" display="http://www.anuies.mx/la_anuies/diries/"/>
  </hyperlinks>
  <printOptions/>
  <pageMargins left="0.75" right="0.75" top="1" bottom="1" header="0" footer="0"/>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Mayor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dc:creator>
  <cp:keywords/>
  <dc:description/>
  <cp:lastModifiedBy>Prachayani Nina</cp:lastModifiedBy>
  <cp:lastPrinted>2003-01-09T14:27:59Z</cp:lastPrinted>
  <dcterms:created xsi:type="dcterms:W3CDTF">2002-07-01T08:37:47Z</dcterms:created>
  <dcterms:modified xsi:type="dcterms:W3CDTF">2006-04-10T18:08:25Z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